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K:\2023_Intézmények_külső_ENERGETIKAI_FEJLESZTÉSE\2023_Idősek_Gondozóháza_külső_energetikai_fejlesztés\00_Ajánlattételi felhívás - IGh_külső_energetikai_fejlesztés\"/>
    </mc:Choice>
  </mc:AlternateContent>
  <xr:revisionPtr revIDLastSave="0" documentId="13_ncr:1_{DE86B5F2-B95D-43AD-A17D-3FFD6855C642}" xr6:coauthVersionLast="47" xr6:coauthVersionMax="47" xr10:uidLastSave="{00000000-0000-0000-0000-000000000000}"/>
  <bookViews>
    <workbookView xWindow="28680" yWindow="-120" windowWidth="29040" windowHeight="16440" tabRatio="716" activeTab="3" xr2:uid="{00000000-000D-0000-FFFF-FFFF00000000}"/>
  </bookViews>
  <sheets>
    <sheet name="Záradék" sheetId="17" r:id="rId1"/>
    <sheet name="Összesítő" sheetId="16" r:id="rId2"/>
    <sheet name="7000 Járulékos feladatok" sheetId="6" r:id="rId3"/>
    <sheet name="8000 &quot;A&quot; épület külső" sheetId="7" r:id="rId4"/>
    <sheet name="9000 &quot;B&quot; épület külső" sheetId="11" r:id="rId5"/>
  </sheets>
  <definedNames>
    <definedName name="_xlnm.Print_Titles" localSheetId="2">'7000 Járulékos feladatok'!$2:$2</definedName>
    <definedName name="_xlnm.Print_Titles" localSheetId="3">'8000 "A" épület külső'!$1:$4</definedName>
    <definedName name="_xlnm.Print_Area" localSheetId="2">'7000 Járulékos feladatok'!$A$1:$K$24</definedName>
    <definedName name="_xlnm.Print_Area" localSheetId="3">'8000 "A" épület külső'!$A$1:$K$53</definedName>
    <definedName name="_xlnm.Print_Area" localSheetId="4">'9000 "B" épület külső'!$A$1:$K$57</definedName>
    <definedName name="_xlnm.Print_Area" localSheetId="1">Összesítő!$A$1:$E$22</definedName>
    <definedName name="_xlnm.Print_Area" localSheetId="0">Záradék!$A$1:$F$32</definedName>
  </definedNames>
  <calcPr calcId="191029"/>
</workbook>
</file>

<file path=xl/calcChain.xml><?xml version="1.0" encoding="utf-8"?>
<calcChain xmlns="http://schemas.openxmlformats.org/spreadsheetml/2006/main">
  <c r="J16" i="7" l="1"/>
  <c r="I16" i="7"/>
  <c r="J13" i="11"/>
  <c r="I13" i="11"/>
  <c r="E11" i="11"/>
  <c r="L11" i="11"/>
  <c r="P39" i="11"/>
  <c r="P35" i="11"/>
  <c r="P34" i="11"/>
  <c r="E40" i="11"/>
  <c r="E39" i="11"/>
  <c r="M35" i="11"/>
  <c r="M34" i="11"/>
  <c r="O35" i="11"/>
  <c r="J35" i="11"/>
  <c r="I35" i="11"/>
  <c r="O33" i="11"/>
  <c r="J33" i="11"/>
  <c r="I33" i="11"/>
  <c r="E40" i="7"/>
  <c r="E39" i="7"/>
  <c r="E11" i="7"/>
  <c r="O34" i="7"/>
  <c r="O39" i="7" s="1"/>
  <c r="M39" i="7"/>
  <c r="E10" i="7"/>
  <c r="P38" i="7"/>
  <c r="M13" i="7"/>
  <c r="E13" i="7"/>
  <c r="J13" i="7" s="1"/>
  <c r="I13" i="7" l="1"/>
  <c r="C54" i="11"/>
  <c r="L13" i="11"/>
  <c r="E13" i="11" s="1"/>
  <c r="E15" i="11" s="1"/>
  <c r="P38" i="11"/>
  <c r="E14" i="7"/>
  <c r="P37" i="7"/>
  <c r="P36" i="7"/>
  <c r="O37" i="7"/>
  <c r="M37" i="7"/>
  <c r="J37" i="7"/>
  <c r="I37" i="7"/>
  <c r="E13" i="17"/>
  <c r="J40" i="11"/>
  <c r="I40" i="11"/>
  <c r="J39" i="11"/>
  <c r="I39" i="11"/>
  <c r="M37" i="11"/>
  <c r="O37" i="11"/>
  <c r="M38" i="11"/>
  <c r="O38" i="11"/>
  <c r="O36" i="11"/>
  <c r="M36" i="11"/>
  <c r="O32" i="11"/>
  <c r="O34" i="11"/>
  <c r="J38" i="11"/>
  <c r="I38" i="11"/>
  <c r="O39" i="11" l="1"/>
  <c r="E12" i="11" s="1"/>
  <c r="E14" i="11" s="1"/>
  <c r="M39" i="11"/>
  <c r="M12" i="7"/>
  <c r="E12" i="7" s="1"/>
  <c r="E15" i="7" s="1"/>
  <c r="O38" i="7" l="1"/>
  <c r="O36" i="7"/>
  <c r="O35" i="7"/>
  <c r="M38" i="7"/>
  <c r="M36" i="7"/>
  <c r="J40" i="7"/>
  <c r="I40" i="7"/>
  <c r="M35" i="7"/>
  <c r="J35" i="7"/>
  <c r="I35" i="7"/>
  <c r="J38" i="7"/>
  <c r="I38" i="7"/>
  <c r="J36" i="7"/>
  <c r="I36" i="7"/>
  <c r="J15" i="7"/>
  <c r="I15" i="7"/>
  <c r="J12" i="7"/>
  <c r="I12" i="7"/>
  <c r="J39" i="7"/>
  <c r="I39" i="7"/>
  <c r="M34" i="7"/>
  <c r="M40" i="7" l="1"/>
  <c r="I8" i="6" l="1"/>
  <c r="J8" i="6"/>
  <c r="I9" i="6"/>
  <c r="J9" i="6"/>
  <c r="I10" i="6"/>
  <c r="J10" i="6"/>
  <c r="I11" i="6"/>
  <c r="J11" i="6"/>
  <c r="I12" i="6"/>
  <c r="J12" i="6"/>
  <c r="C13" i="6"/>
  <c r="I16" i="6"/>
  <c r="I17" i="6" s="1"/>
  <c r="J16" i="6"/>
  <c r="J17" i="6" s="1"/>
  <c r="C17" i="6"/>
  <c r="I20" i="6"/>
  <c r="I21" i="6" s="1"/>
  <c r="J20" i="6"/>
  <c r="J21" i="6" s="1"/>
  <c r="C21" i="6"/>
  <c r="C23" i="6"/>
  <c r="I10" i="7"/>
  <c r="J10" i="7"/>
  <c r="I11" i="7"/>
  <c r="J11" i="7"/>
  <c r="I14" i="7"/>
  <c r="J14" i="7"/>
  <c r="J8" i="7"/>
  <c r="J9" i="7"/>
  <c r="C16" i="7"/>
  <c r="I19" i="7"/>
  <c r="J19" i="7"/>
  <c r="I20" i="7"/>
  <c r="J20" i="7"/>
  <c r="I21" i="7"/>
  <c r="J21" i="7"/>
  <c r="I22" i="7"/>
  <c r="J22" i="7"/>
  <c r="I23" i="7"/>
  <c r="J23" i="7"/>
  <c r="I24" i="7"/>
  <c r="J24" i="7"/>
  <c r="C25" i="7"/>
  <c r="I34" i="7"/>
  <c r="J34" i="7"/>
  <c r="J31" i="7"/>
  <c r="I32" i="7"/>
  <c r="J32" i="7"/>
  <c r="J33" i="7"/>
  <c r="C41" i="7"/>
  <c r="I44" i="7"/>
  <c r="I45" i="7" s="1"/>
  <c r="J44" i="7"/>
  <c r="J45" i="7" s="1"/>
  <c r="C45" i="7"/>
  <c r="I48" i="7"/>
  <c r="J48" i="7"/>
  <c r="I49" i="7"/>
  <c r="J49" i="7"/>
  <c r="C50" i="7"/>
  <c r="B12" i="16" s="1"/>
  <c r="C52" i="7"/>
  <c r="I8" i="11"/>
  <c r="J8" i="11"/>
  <c r="I9" i="11"/>
  <c r="J9" i="11"/>
  <c r="I11" i="11"/>
  <c r="J11" i="11"/>
  <c r="I12" i="11"/>
  <c r="J12" i="11"/>
  <c r="I14" i="11"/>
  <c r="J14" i="11"/>
  <c r="I15" i="11"/>
  <c r="J15" i="11"/>
  <c r="C16" i="11"/>
  <c r="J19" i="11"/>
  <c r="I20" i="11"/>
  <c r="J20" i="11"/>
  <c r="I21" i="11"/>
  <c r="J21" i="11"/>
  <c r="I22" i="11"/>
  <c r="J22" i="11"/>
  <c r="I23" i="11"/>
  <c r="J23" i="11"/>
  <c r="I24" i="11"/>
  <c r="J24" i="11"/>
  <c r="C25" i="11"/>
  <c r="I31" i="11"/>
  <c r="J31" i="11"/>
  <c r="I32" i="11"/>
  <c r="J32" i="11"/>
  <c r="I34" i="11"/>
  <c r="J34" i="11"/>
  <c r="I36" i="11"/>
  <c r="J36" i="11"/>
  <c r="I37" i="11"/>
  <c r="J37" i="11"/>
  <c r="I41" i="11"/>
  <c r="J41" i="11"/>
  <c r="I42" i="11"/>
  <c r="J42" i="11"/>
  <c r="I43" i="11"/>
  <c r="J43" i="11"/>
  <c r="I44" i="11"/>
  <c r="J44" i="11"/>
  <c r="C45" i="11"/>
  <c r="I48" i="11"/>
  <c r="I49" i="11" s="1"/>
  <c r="J48" i="11"/>
  <c r="J49" i="11" s="1"/>
  <c r="C49" i="11"/>
  <c r="I52" i="11"/>
  <c r="J52" i="11"/>
  <c r="I53" i="11"/>
  <c r="J53" i="11"/>
  <c r="C56" i="11"/>
  <c r="J54" i="11" l="1"/>
  <c r="D19" i="16" s="1"/>
  <c r="I25" i="11"/>
  <c r="C16" i="16" s="1"/>
  <c r="I41" i="7"/>
  <c r="C10" i="16" s="1"/>
  <c r="J50" i="7"/>
  <c r="D12" i="16" s="1"/>
  <c r="J30" i="7"/>
  <c r="I45" i="11"/>
  <c r="C17" i="16" s="1"/>
  <c r="J25" i="11"/>
  <c r="D16" i="16" s="1"/>
  <c r="I16" i="11"/>
  <c r="C15" i="16" s="1"/>
  <c r="I54" i="11"/>
  <c r="C19" i="16" s="1"/>
  <c r="J45" i="11"/>
  <c r="J16" i="11"/>
  <c r="D15" i="16" s="1"/>
  <c r="I50" i="7"/>
  <c r="C12" i="16" s="1"/>
  <c r="D8" i="16"/>
  <c r="I25" i="7"/>
  <c r="C9" i="16" s="1"/>
  <c r="C8" i="16"/>
  <c r="J25" i="7"/>
  <c r="D9" i="16" s="1"/>
  <c r="J13" i="6"/>
  <c r="J23" i="6" s="1"/>
  <c r="D5" i="16" s="1"/>
  <c r="I13" i="6"/>
  <c r="I23" i="6" s="1"/>
  <c r="D11" i="16"/>
  <c r="D18" i="16"/>
  <c r="C18" i="16"/>
  <c r="B14" i="16"/>
  <c r="B16" i="16"/>
  <c r="B11" i="16"/>
  <c r="B10" i="16"/>
  <c r="B18" i="16"/>
  <c r="B7" i="16"/>
  <c r="B5" i="16"/>
  <c r="B17" i="16"/>
  <c r="B15" i="16"/>
  <c r="C11" i="16"/>
  <c r="B9" i="16"/>
  <c r="B8" i="16"/>
  <c r="B19" i="16"/>
  <c r="J56" i="11" l="1"/>
  <c r="D17" i="16"/>
  <c r="J41" i="7"/>
  <c r="D10" i="16" s="1"/>
  <c r="I56" i="11"/>
  <c r="I52" i="7"/>
  <c r="C5" i="16"/>
  <c r="J52" i="7" l="1"/>
  <c r="C21" i="16"/>
  <c r="D26" i="17" s="1"/>
  <c r="D21" i="16"/>
  <c r="E26" i="17" s="1"/>
  <c r="D27" i="17" l="1"/>
  <c r="D28" i="17" s="1"/>
  <c r="D29" i="17" s="1"/>
</calcChain>
</file>

<file path=xl/sharedStrings.xml><?xml version="1.0" encoding="utf-8"?>
<sst xmlns="http://schemas.openxmlformats.org/spreadsheetml/2006/main" count="251" uniqueCount="135">
  <si>
    <t xml:space="preserve"> "A" épület külső építési munkák</t>
    <phoneticPr fontId="3" type="noConversion"/>
  </si>
  <si>
    <t xml:space="preserve"> "B" épület külső építési munkák</t>
    <phoneticPr fontId="3" type="noConversion"/>
  </si>
  <si>
    <t xml:space="preserve"> Ereszcsatorna</t>
    <phoneticPr fontId="3" type="noConversion"/>
  </si>
  <si>
    <t xml:space="preserve"> Ereszcsatorna</t>
    <phoneticPr fontId="3" type="noConversion"/>
  </si>
  <si>
    <t xml:space="preserve"> Ideiglenes mérők elhelyezése</t>
    <phoneticPr fontId="3" type="noConversion"/>
  </si>
  <si>
    <t>Anyag</t>
    <phoneticPr fontId="3" type="noConversion"/>
  </si>
  <si>
    <t>Díj</t>
    <phoneticPr fontId="3" type="noConversion"/>
  </si>
  <si>
    <t>Beschreibung</t>
    <phoneticPr fontId="3" type="noConversion"/>
  </si>
  <si>
    <t>fm</t>
    <phoneticPr fontId="3" type="noConversion"/>
  </si>
  <si>
    <t>Ablakszerkezetek előtti védőrács leszerelése, építéshelyi deponálása</t>
    <phoneticPr fontId="3" type="noConversion"/>
  </si>
  <si>
    <t xml:space="preserve"> Homlokzati nyílászárók</t>
    <phoneticPr fontId="3" type="noConversion"/>
  </si>
  <si>
    <t>fm</t>
    <phoneticPr fontId="3" type="noConversion"/>
  </si>
  <si>
    <t>Felvonulási terület folyamatos őrzése</t>
    <phoneticPr fontId="3" type="noConversion"/>
  </si>
  <si>
    <t>db</t>
    <phoneticPr fontId="3" type="noConversion"/>
  </si>
  <si>
    <t xml:space="preserve"> Járulékos feladatok</t>
    <phoneticPr fontId="3" type="noConversion"/>
  </si>
  <si>
    <t>Minimum műszaki elvárás:</t>
    <phoneticPr fontId="3" type="noConversion"/>
  </si>
  <si>
    <t>db</t>
    <phoneticPr fontId="3" type="noConversion"/>
  </si>
  <si>
    <t>db</t>
    <phoneticPr fontId="3" type="noConversion"/>
  </si>
  <si>
    <t xml:space="preserve"> Tervezési, dokumentálási feladatok</t>
    <phoneticPr fontId="3" type="noConversion"/>
  </si>
  <si>
    <t xml:space="preserve"> Organizáció</t>
    <phoneticPr fontId="3" type="noConversion"/>
  </si>
  <si>
    <t>összesen:</t>
  </si>
  <si>
    <t>Vápa, gerinc bádogozások készítése</t>
    <phoneticPr fontId="3" type="noConversion"/>
  </si>
  <si>
    <t>LINDAB rendszerhez tartozó tetőkibúvók beépítése</t>
    <phoneticPr fontId="3" type="noConversion"/>
  </si>
  <si>
    <t>Építési terület lehatárolása ideiglenes kerítéssel</t>
    <phoneticPr fontId="3" type="noConversion"/>
  </si>
  <si>
    <t>db</t>
    <phoneticPr fontId="3" type="noConversion"/>
  </si>
  <si>
    <t>Meglévő tetőszerkezet felülvizsgálata, esetlegesen károsodott faszerkezetek cseréje, rovar- és lángmentesítése (a tetőszerkezet előzetesen megállapíthatóan a jelenlegi állapot megfelelő!)</t>
    <phoneticPr fontId="3" type="noConversion"/>
  </si>
  <si>
    <t>Material zusammen</t>
  </si>
  <si>
    <t xml:space="preserve"> Padlásfödém hőszigetelés</t>
    <phoneticPr fontId="3" type="noConversion"/>
  </si>
  <si>
    <t xml:space="preserve"> Tetőszerkezet, héjalás</t>
    <phoneticPr fontId="3" type="noConversion"/>
  </si>
  <si>
    <t>fm</t>
    <phoneticPr fontId="3" type="noConversion"/>
  </si>
  <si>
    <t>Díj</t>
    <phoneticPr fontId="3" type="noConversion"/>
  </si>
  <si>
    <t>Lohn-Gebühr</t>
    <phoneticPr fontId="3" type="noConversion"/>
  </si>
  <si>
    <t>db</t>
    <phoneticPr fontId="3" type="noConversion"/>
  </si>
  <si>
    <t>Sorszám</t>
    <phoneticPr fontId="3" type="noConversion"/>
  </si>
  <si>
    <t>Síkpala tetőhéjalás bontása, szegéllyel - kibúvókkal, építés helyen deponálása, hulladék lerakóba való elszállítással - veszélyes hulladék!</t>
    <phoneticPr fontId="3" type="noConversion"/>
  </si>
  <si>
    <t>Lohn-Gebühr Insgesamt</t>
    <phoneticPr fontId="3" type="noConversion"/>
  </si>
  <si>
    <t>összesen:</t>
    <phoneticPr fontId="3" type="noConversion"/>
  </si>
  <si>
    <t>mindösszesen:</t>
    <phoneticPr fontId="3" type="noConversion"/>
  </si>
  <si>
    <t>db</t>
  </si>
  <si>
    <t>Homlokzaton lévő szerlvények, zászlótartók leszerelése és hőszigetelés utáni visszaszerelése</t>
    <phoneticPr fontId="3" type="noConversion"/>
  </si>
  <si>
    <t>fm</t>
    <phoneticPr fontId="3" type="noConversion"/>
  </si>
  <si>
    <t xml:space="preserve"> Homlokzatképzés</t>
    <phoneticPr fontId="3" type="noConversion"/>
  </si>
  <si>
    <t>Beschreibung</t>
    <phoneticPr fontId="3" type="noConversion"/>
  </si>
  <si>
    <t>Egység</t>
    <phoneticPr fontId="3" type="noConversion"/>
  </si>
  <si>
    <t>Menge</t>
    <phoneticPr fontId="3" type="noConversion"/>
  </si>
  <si>
    <t>Einheit</t>
    <phoneticPr fontId="3" type="noConversion"/>
  </si>
  <si>
    <t>Anyag</t>
    <phoneticPr fontId="3" type="noConversion"/>
  </si>
  <si>
    <t>Material</t>
    <phoneticPr fontId="3" type="noConversion"/>
  </si>
  <si>
    <t>Tétel megnevezése</t>
    <phoneticPr fontId="3" type="noConversion"/>
  </si>
  <si>
    <t>Mennyiség</t>
    <phoneticPr fontId="3" type="noConversion"/>
  </si>
  <si>
    <t>Éptési terület átadás-átvétel előtti piperetakarítása költözésre alkalmas módon</t>
    <phoneticPr fontId="3" type="noConversion"/>
  </si>
  <si>
    <t>Padlás homlokzati szellőző ablak mázolása, horganyzott madárrács elhelyezésével</t>
    <phoneticPr fontId="3" type="noConversion"/>
  </si>
  <si>
    <t>LINDAB függő ereszcsatorna készítése lejtéssel</t>
    <phoneticPr fontId="3" type="noConversion"/>
  </si>
  <si>
    <t>LINDAB lefolyó csatorna szerelése (12x3,85 fm)</t>
    <phoneticPr fontId="3" type="noConversion"/>
  </si>
  <si>
    <t>fm</t>
    <phoneticPr fontId="3" type="noConversion"/>
  </si>
  <si>
    <t>LINDAB függő ereszcsatorna készítése lejtéssel</t>
    <phoneticPr fontId="3" type="noConversion"/>
  </si>
  <si>
    <t>fm</t>
    <phoneticPr fontId="3" type="noConversion"/>
  </si>
  <si>
    <t>hó</t>
    <phoneticPr fontId="3" type="noConversion"/>
  </si>
  <si>
    <t>Menge</t>
    <phoneticPr fontId="3" type="noConversion"/>
  </si>
  <si>
    <t>Homlokzati nyílászárók bontása</t>
    <phoneticPr fontId="3" type="noConversion"/>
  </si>
  <si>
    <t>Díj
összesen</t>
  </si>
  <si>
    <t>Anyag
összesen</t>
  </si>
  <si>
    <t>Homlokzati nyílászárók bontása</t>
  </si>
  <si>
    <t>fm</t>
  </si>
  <si>
    <t>Vékonyvakolatok, színvakolatok felhordása alapozott, előkészített felületre, vödrös kiszerelésű anyagból, vizes bázisú, műgyanta kötőanyagú vékonyvakolat készítése, egy rétegben, 1,4-2,5 mm-es szemcsemérettel</t>
  </si>
  <si>
    <t>Lábazati vakolatok; díszítő és lábazati műgyanta kötőanyagú vakolatréteg felhordása,kézi erővel, vödrös kiszerelésű anyagból 2 mm-es szemcseméret, szürke színben</t>
  </si>
  <si>
    <t>Hőszigetelt, háromrétegű üvegezéssal (U=0,6W/m2),
5 légkamrás, fehér színű, műanyag nyílászáró, párkánnyal, könyöklővel, toktoldóval</t>
  </si>
  <si>
    <t>Műanyag párkány elhelyezése (szereléssel), kegészító elemekkel kompletten</t>
  </si>
  <si>
    <t>Műanyag könyöklő elhelyezése (szereléssel), kegészító elemekkel kompletten</t>
  </si>
  <si>
    <t>Párkány
Könyöklő</t>
  </si>
  <si>
    <t>Ablakszerkezetek előtti védőrács elhelyezése, rozsdamentesítő felületkezelése, átalakítás, felújítása után</t>
  </si>
  <si>
    <t>Ásványgyapot/kőzetgyapot hőszigetelés 15+5cm vastagságban, kötésben rakva, padlásfödémre terítve alatta párazáró fólia, felette páraáteresztő fólia elhelyezésével,
előtte a padlásfödém szükségszerű letakarításával, lomtalanításával</t>
  </si>
  <si>
    <t>LINDAB lefolyó csatorna szerelése (8 x 3,5 fm)</t>
  </si>
  <si>
    <t>Hőszig.
körbe</t>
  </si>
  <si>
    <t>Fa fedélszéken LINDAB cserepes lemez alá tetőlécezés készítése (cca. 50% csere)</t>
  </si>
  <si>
    <t>Cserepeslemez fedés készítése színes műanyagbevonatú horganyzott acél  lemezből, 8° felett, max. 1150 mm fedőszélességű elemekből, egyszerű nyereg vagy félnyereg tetőnél rendszer szerinti kegészítő elemekkel (gerinclemezzel, tömítőprofillal, hófogókkal, szellőző elemekkel, rovarhálóval stb.), LINDAB Topline LPA cserepeslemez 0,5 mm vtg., RAL 7011</t>
  </si>
  <si>
    <t>Csapadékvíz elvezető lefolyók leszerelése (3,85 fm / db)</t>
  </si>
  <si>
    <t>Csapadékvíz csatorna leszerelése</t>
  </si>
  <si>
    <t>Meglévő polikarbonát fedésű egyedi acél tartószerkezetű előtető bontása</t>
  </si>
  <si>
    <t>Meglévő polikarbonát fedésű egyedi acél tartószerkezetű előtető policarbonát cseréje, tartószerkezet felújítása mázolása, visszaszerelése segédszerkezettel</t>
  </si>
  <si>
    <t>60/60 Bukó/nyíló ablak beépítése a falnyílás és parapetfal szükségszerű méretre falazásával (70/70 cm méretű nyílászáró helyén), beépítés utáni javítással</t>
  </si>
  <si>
    <t>90/90 Egyszárnyú bukó/nyíló ablak beépítése / PVC, , beépítés utáni javítással</t>
  </si>
  <si>
    <t>150/150 Kétszárnyú középen felnyíló, bukó/nyíló ablak beépítése / PVC, beépítés utáni javítással</t>
  </si>
  <si>
    <t>150/150 Kétszárnyú középen felnyíló, bukó/nyíló ablak beépítése a parapetfal szükségszerű méretre falazásával (150/215 cm méretű nyílászáró helyén) PVC, beépítés utáni javítással</t>
  </si>
  <si>
    <t>Éptés közbeni folyamatos takarítás</t>
  </si>
  <si>
    <t>Építési hulladék ideiglenes deponálása és lerakóba szállítása</t>
  </si>
  <si>
    <t>Átadás - átvételi műszaki dokumentáció összeállítása</t>
  </si>
  <si>
    <t>Felvonulás, ideiglenes energia vételi helyek - almérők kiépítése, mobil wc, stb.</t>
  </si>
  <si>
    <t>klt</t>
  </si>
  <si>
    <t>Tárgy:</t>
  </si>
  <si>
    <t xml:space="preserve">                                       </t>
  </si>
  <si>
    <t xml:space="preserve"> Kelt:</t>
  </si>
  <si>
    <t>Cím:</t>
  </si>
  <si>
    <t xml:space="preserve"> Készítette: ---</t>
  </si>
  <si>
    <t xml:space="preserve">                                                                              </t>
  </si>
  <si>
    <t>Költségvetés főösszesítő</t>
  </si>
  <si>
    <t>Megnevezés</t>
  </si>
  <si>
    <t>Anyagköltség</t>
  </si>
  <si>
    <t>Díjköltség</t>
  </si>
  <si>
    <t>1. Építmény közvetlen költségei</t>
  </si>
  <si>
    <t>2.1 ÁFA vetítési alap</t>
  </si>
  <si>
    <t>2.2 ÁFA</t>
  </si>
  <si>
    <t>ÖSSZESEN</t>
  </si>
  <si>
    <t>2840 Oroszlány, Hunyadi János u. 7.</t>
  </si>
  <si>
    <t>600 hrsz.</t>
  </si>
  <si>
    <r>
      <t xml:space="preserve">Anyag ktg.
</t>
    </r>
    <r>
      <rPr>
        <sz val="10"/>
        <rFont val="Arial"/>
        <family val="2"/>
        <charset val="238"/>
      </rPr>
      <t>nettó</t>
    </r>
  </si>
  <si>
    <r>
      <t xml:space="preserve">Díj ktg.
</t>
    </r>
    <r>
      <rPr>
        <sz val="10"/>
        <rFont val="Arial"/>
        <family val="2"/>
        <charset val="238"/>
      </rPr>
      <t>netto</t>
    </r>
  </si>
  <si>
    <t>3.  A munka ára (bruttó)</t>
  </si>
  <si>
    <t>120/150 Kétszárnyú, középen felnyíló, bukó/nyíló ablak beépítése a falnyílás és parapetfal szükségszerű méretre falazásával (135/165 cm méretű nyílászáró helyén), beépítés utáni javítással</t>
  </si>
  <si>
    <t>120/150 Kétszárnyú, középen felnyíló, bukó/nyíló ablak beépítése a falnyílás és parapetfal szükségszerű méretre falazásával (145/215 cm méretű nyílászáró helyén), beépítés utáni javítással</t>
  </si>
  <si>
    <t>Parapet pótlás felület</t>
  </si>
  <si>
    <t>A költségvetési kiírás mindegyik tétele egy komplett szolgáltatásnak felel meg, ezért benne foglaltatnak a szállítási költségek, építési munkák, szerelési munkák, építési segédeszközök, szerelési segédeszközök, akkor is, ha ezek az egyes tételekben nincsenek külön kimutatva.
A költségvetési tételek mennyiségei előirányzatok, azokat Vállalkozó ellenőrizni, pontosítani köteles, meghatározása Vállakozó kockázatát képezi.
Az esetlegesen kimaradt tételek nem mentesítik a Vállakozót a műszaki megoldás szakszerű kivitelezésétől és annak megfelelő ár-, illetve a teljesítési határidő betartása alól. Kivitelezési többletmuka elszámolására nincs mód.</t>
  </si>
  <si>
    <t>A munka leírása:</t>
  </si>
  <si>
    <t>Költségvetési tervet készítő (Ajálattevő):</t>
  </si>
  <si>
    <t>Neve:</t>
  </si>
  <si>
    <t>Székhelye:</t>
  </si>
  <si>
    <r>
      <rPr>
        <sz val="14"/>
        <color theme="0"/>
        <rFont val="Arial"/>
        <family val="2"/>
        <charset val="238"/>
      </rPr>
      <t xml:space="preserve"> KÖLTSÉGTERV </t>
    </r>
    <r>
      <rPr>
        <b/>
        <sz val="14"/>
        <color theme="0"/>
        <rFont val="Arial"/>
        <family val="2"/>
        <charset val="238"/>
      </rPr>
      <t xml:space="preserve">ÖSSZESÍTŐ
</t>
    </r>
    <r>
      <rPr>
        <sz val="14"/>
        <color theme="0"/>
        <rFont val="Arial"/>
        <family val="2"/>
        <charset val="238"/>
      </rPr>
      <t>Oroszlány, Idősek Gondozóháza</t>
    </r>
  </si>
  <si>
    <r>
      <t>m</t>
    </r>
    <r>
      <rPr>
        <vertAlign val="superscript"/>
        <sz val="10"/>
        <rFont val="Arial"/>
        <family val="2"/>
        <charset val="238"/>
      </rPr>
      <t>2</t>
    </r>
  </si>
  <si>
    <t>Homlokzatszigetelés készítése 15 cm vastagságban, EPS (polisztirol) grafitos homlokzati szigetelőelemmel, ragasztótapasz és tárcsás műanyag rögzítéssel, üveghálóval - ragasztótapasszal, élvdelemmel és induló profillal (minősített rendsz.) tagolt felületen</t>
  </si>
  <si>
    <t>Lábazati kőburkolat bontás, lábazati fal felületképzés, előkészítés hőszigeietléshez</t>
  </si>
  <si>
    <t>Homlokzatszigetelés készítése 20 cm vastagságban lábazati falon, XPS (polisztirol) homlokzati szigetelőelemmel, ragasztótapasz és tárcsás műanyag rögzítéssel, üveghálóval - ragasztótapasszal, élvdelemmel és induló profillal (minősített rendsz.) tagolt, előkezelt felületen</t>
  </si>
  <si>
    <t>180/150 Háromszárnyú, középen fix, bukó/nyíló ablak beépítése a falnyílás és parapetfal szükségszerű méretre falazásával (215/210 cm méretű nyílászáró helyén), beépítés utáni javítással</t>
  </si>
  <si>
    <t>Mag.</t>
  </si>
  <si>
    <t>Szél.</t>
  </si>
  <si>
    <t>Kiegészítő szigetelés készítése nyílászárók körül 4 cm vastagságban, EPS (polisztirol) grafitos homlokzati szigetelőelemmel, ragasztótapasz és tárcsás műanyag rögzítéssel, üveghálóval - ragasztótapasszal, élvdelemmel és induló profillal (minősített rendszer) 20 cm / 107 fm</t>
  </si>
  <si>
    <t>110/240 felülbevilágítós bejárati ajtó / PVC (akadálymentes, min. 100 cm szabad nyílásméret), a falnyílás szükségszerű méretre falazásával, beépítés utáni javítással</t>
  </si>
  <si>
    <t>Homlokzatszigetelés készítése 15 cm vastagságban lábazati falon, XPS (polisztirol) homlokzati szigetelőelemmel, ragasztótapasz és tárcsás műanyag rögzítéssel, üveghálóval - ragasztótapasszal, élvdelemmel és induló profillal (minősített rendsz.) tagolt, vakolt felületen</t>
  </si>
  <si>
    <t>110/240 felülbevilágítós bejárati ajtó / PVC (akadálymentes, min. 100 cm szabad nyílásméret), a falnyílás szükségszerű méretre falazásával, beépítés utáni javítással - nyaktagnál</t>
  </si>
  <si>
    <t>180/150 Háromszárnyú, középen fix, bukó/nyíló ablak beépítése a falnyílás és parapetfal szükségszerű méretre falazásával (240/265 cm méretű nyílászáró helyén), beépítés utáni javítással - nyaktagnál</t>
  </si>
  <si>
    <t>90/210 kültéri ajtó / PVC , a falnyílás szükségszerű méretre falazásával, beépítés utáni javítással - mosléktárolónál</t>
  </si>
  <si>
    <t>180/150 Háromszárnyú, középen fix, bukó/nyíló ablak beépítése a falnyílás és parapetfal szükségszerű méretre falazásával (215/215 cm méretű nyílászáró helyén), beépítés utáni javítással - nyaktagnál</t>
  </si>
  <si>
    <t>Kiegészítő szigetelés készítése nyílászárók körül 4 cm vastagságban, EPS (polisztirol) grafitos homlokzati szigetelőelemmel, ragasztótapasz és tárcsás műanyag rögzítéssel, üveghálóval - ragasztótapasszal, élvdelemmel és induló profillal (minősített rendszer) 20 cm / 265 fm</t>
  </si>
  <si>
    <t>5 éve elkészült É-i homlokzat</t>
  </si>
  <si>
    <t>Szociális ellátást biztosító intézményépület
külső átalakítása, energetikai korszerűsítése</t>
  </si>
  <si>
    <t>Oroszlány, Idősek Gondozóháza
külső energetikai korszerűsítése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</si>
</sst>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#,##0\ &quot;Ft&quot;;\-#,##0\ &quot;Ft&quot;"/>
    <numFmt numFmtId="43" formatCode="_-* #,##0.00_-;\-* #,##0.00_-;_-* &quot;-&quot;??_-;_-@_-"/>
    <numFmt numFmtId="164" formatCode="_-* #,##0&quot;Ft&quot;_-;\-* #,##0&quot;Ft&quot;_-;_-* &quot;-&quot;&quot;Ft&quot;_-;_-@_-"/>
    <numFmt numFmtId="165" formatCode="_ * #,##0.00_ \ [$€-1]_ ;_ * \-#,##0.00\ \ [$€-1]_ ;_ * &quot;-&quot;??_ \ [$€-1]_ ;_ @_ "/>
    <numFmt numFmtId="166" formatCode="_ * #,##0_ \ [$€-1]_ ;_ * \-#,##0\ \ [$€-1]_ ;_ * &quot;-&quot;??_ \ [$€-1]_ ;_ @_ "/>
    <numFmt numFmtId="167" formatCode="#,##0\ &quot;Ft&quot;"/>
    <numFmt numFmtId="168" formatCode="General\ &quot;fm&quot;"/>
    <numFmt numFmtId="169" formatCode="General\ &quot;m2&quot;"/>
  </numFmts>
  <fonts count="45" x14ac:knownFonts="1">
    <font>
      <sz val="10"/>
      <name val="Verdana"/>
    </font>
    <font>
      <sz val="11"/>
      <color theme="1"/>
      <name val="Calibri"/>
      <family val="2"/>
      <charset val="238"/>
      <scheme val="minor"/>
    </font>
    <font>
      <sz val="10"/>
      <name val="Verdana"/>
      <family val="2"/>
      <charset val="238"/>
    </font>
    <font>
      <sz val="8"/>
      <name val="Verdana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name val="Arial"/>
      <family val="2"/>
    </font>
    <font>
      <b/>
      <sz val="10"/>
      <color indexed="10"/>
      <name val="Arial"/>
      <family val="2"/>
      <charset val="238"/>
    </font>
    <font>
      <i/>
      <sz val="10"/>
      <name val="Arial"/>
      <family val="2"/>
      <charset val="238"/>
    </font>
    <font>
      <sz val="10"/>
      <name val="Verdana"/>
      <family val="2"/>
      <charset val="238"/>
    </font>
    <font>
      <sz val="10"/>
      <name val="Courier New"/>
      <family val="3"/>
      <charset val="238"/>
    </font>
    <font>
      <b/>
      <sz val="9"/>
      <name val="Arial"/>
      <family val="2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name val="Verdana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0"/>
      <name val="Calibri"/>
      <family val="2"/>
      <charset val="238"/>
    </font>
    <font>
      <sz val="10"/>
      <color indexed="23"/>
      <name val="Calibri"/>
      <family val="2"/>
      <charset val="238"/>
    </font>
    <font>
      <sz val="10"/>
      <color indexed="22"/>
      <name val="Calibri"/>
      <family val="2"/>
      <charset val="238"/>
    </font>
    <font>
      <sz val="12"/>
      <name val="Calibri"/>
      <family val="2"/>
      <charset val="238"/>
    </font>
    <font>
      <b/>
      <sz val="10"/>
      <name val="Calibri"/>
      <family val="2"/>
      <charset val="238"/>
    </font>
    <font>
      <sz val="10"/>
      <color indexed="23"/>
      <name val="Arial"/>
      <family val="2"/>
      <charset val="238"/>
    </font>
    <font>
      <sz val="10"/>
      <color indexed="12"/>
      <name val="Arial"/>
      <family val="2"/>
      <charset val="238"/>
    </font>
    <font>
      <sz val="10"/>
      <color indexed="22"/>
      <name val="Arial"/>
      <family val="2"/>
      <charset val="238"/>
    </font>
    <font>
      <b/>
      <sz val="10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0"/>
      <name val="Arial"/>
      <family val="2"/>
      <charset val="238"/>
    </font>
    <font>
      <b/>
      <sz val="12"/>
      <color theme="0"/>
      <name val="Arial"/>
      <family val="2"/>
      <charset val="238"/>
    </font>
    <font>
      <i/>
      <sz val="10"/>
      <name val="Calibri"/>
      <family val="2"/>
      <charset val="238"/>
      <scheme val="minor"/>
    </font>
    <font>
      <u/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4"/>
      <color theme="0"/>
      <name val="Arial"/>
      <family val="2"/>
      <charset val="238"/>
    </font>
    <font>
      <b/>
      <sz val="10"/>
      <color theme="0"/>
      <name val="Arial"/>
      <family val="2"/>
    </font>
    <font>
      <vertAlign val="superscript"/>
      <sz val="10"/>
      <name val="Arial"/>
      <family val="2"/>
      <charset val="238"/>
    </font>
    <font>
      <i/>
      <u val="singleAccounting"/>
      <sz val="10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10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2">
    <xf numFmtId="0" fontId="0" fillId="0" borderId="0" xfId="0"/>
    <xf numFmtId="0" fontId="4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6" fontId="4" fillId="0" borderId="0" xfId="1" applyNumberFormat="1" applyFont="1" applyFill="1" applyBorder="1" applyAlignment="1">
      <alignment horizontal="left" vertical="center" wrapText="1"/>
    </xf>
    <xf numFmtId="0" fontId="4" fillId="0" borderId="0" xfId="1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64" fontId="6" fillId="0" borderId="0" xfId="1" applyFont="1" applyFill="1" applyBorder="1" applyAlignment="1">
      <alignment horizontal="center" vertical="center"/>
    </xf>
    <xf numFmtId="164" fontId="4" fillId="0" borderId="0" xfId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 vertical="center" wrapText="1"/>
    </xf>
    <xf numFmtId="164" fontId="6" fillId="0" borderId="0" xfId="3" applyNumberFormat="1" applyFont="1" applyFill="1" applyBorder="1" applyAlignment="1">
      <alignment horizontal="center" vertical="center"/>
    </xf>
    <xf numFmtId="164" fontId="4" fillId="0" borderId="0" xfId="3" applyNumberFormat="1" applyFont="1" applyFill="1" applyBorder="1" applyAlignment="1">
      <alignment horizontal="center" vertical="center"/>
    </xf>
    <xf numFmtId="164" fontId="8" fillId="0" borderId="0" xfId="3" applyNumberFormat="1" applyFont="1" applyFill="1" applyBorder="1" applyAlignment="1">
      <alignment horizontal="left" vertical="center"/>
    </xf>
    <xf numFmtId="2" fontId="5" fillId="0" borderId="0" xfId="1" applyNumberFormat="1" applyFont="1" applyFill="1" applyBorder="1" applyAlignment="1">
      <alignment horizontal="center" vertical="center"/>
    </xf>
    <xf numFmtId="0" fontId="6" fillId="0" borderId="0" xfId="1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164" fontId="4" fillId="0" borderId="2" xfId="3" applyNumberFormat="1" applyFont="1" applyFill="1" applyBorder="1" applyAlignment="1">
      <alignment horizontal="center" vertical="center"/>
    </xf>
    <xf numFmtId="166" fontId="6" fillId="0" borderId="0" xfId="1" applyNumberFormat="1" applyFont="1" applyFill="1" applyBorder="1" applyAlignment="1">
      <alignment horizontal="right" vertical="center" wrapText="1"/>
    </xf>
    <xf numFmtId="164" fontId="6" fillId="0" borderId="2" xfId="3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 wrapText="1"/>
    </xf>
    <xf numFmtId="0" fontId="6" fillId="0" borderId="14" xfId="1" applyNumberFormat="1" applyFont="1" applyFill="1" applyBorder="1" applyAlignment="1">
      <alignment horizontal="left" vertical="center" wrapText="1"/>
    </xf>
    <xf numFmtId="0" fontId="6" fillId="0" borderId="14" xfId="1" applyNumberFormat="1" applyFont="1" applyFill="1" applyBorder="1" applyAlignment="1">
      <alignment horizontal="center" vertical="center" wrapText="1"/>
    </xf>
    <xf numFmtId="164" fontId="6" fillId="0" borderId="14" xfId="1" applyFont="1" applyFill="1" applyBorder="1" applyAlignment="1">
      <alignment horizontal="center" vertical="center" wrapText="1"/>
    </xf>
    <xf numFmtId="164" fontId="6" fillId="0" borderId="15" xfId="3" applyNumberFormat="1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2" fontId="7" fillId="0" borderId="0" xfId="1" applyNumberFormat="1" applyFont="1" applyFill="1" applyBorder="1" applyAlignment="1">
      <alignment horizontal="center" vertical="center"/>
    </xf>
    <xf numFmtId="2" fontId="7" fillId="0" borderId="14" xfId="1" applyNumberFormat="1" applyFont="1" applyFill="1" applyBorder="1" applyAlignment="1">
      <alignment horizontal="center" vertical="center" wrapText="1"/>
    </xf>
    <xf numFmtId="164" fontId="8" fillId="0" borderId="0" xfId="0" applyNumberFormat="1" applyFont="1" applyAlignment="1">
      <alignment horizontal="left" vertical="center"/>
    </xf>
    <xf numFmtId="164" fontId="6" fillId="0" borderId="0" xfId="0" applyNumberFormat="1" applyFont="1" applyAlignment="1">
      <alignment horizontal="center" vertical="center"/>
    </xf>
    <xf numFmtId="0" fontId="2" fillId="0" borderId="0" xfId="0" applyFont="1"/>
    <xf numFmtId="0" fontId="9" fillId="0" borderId="0" xfId="0" applyFont="1"/>
    <xf numFmtId="0" fontId="11" fillId="0" borderId="6" xfId="0" applyFont="1" applyBorder="1" applyAlignment="1">
      <alignment horizontal="right" vertical="center" wrapText="1"/>
    </xf>
    <xf numFmtId="0" fontId="11" fillId="0" borderId="7" xfId="1" applyNumberFormat="1" applyFont="1" applyFill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 wrapText="1"/>
    </xf>
    <xf numFmtId="2" fontId="11" fillId="0" borderId="7" xfId="1" applyNumberFormat="1" applyFont="1" applyFill="1" applyBorder="1" applyAlignment="1">
      <alignment horizontal="center" vertical="center" wrapText="1"/>
    </xf>
    <xf numFmtId="0" fontId="11" fillId="0" borderId="7" xfId="1" applyNumberFormat="1" applyFont="1" applyFill="1" applyBorder="1" applyAlignment="1">
      <alignment horizontal="center" vertical="center" wrapText="1"/>
    </xf>
    <xf numFmtId="164" fontId="11" fillId="0" borderId="7" xfId="1" applyFont="1" applyFill="1" applyBorder="1" applyAlignment="1">
      <alignment horizontal="center" vertical="center" wrapText="1"/>
    </xf>
    <xf numFmtId="164" fontId="11" fillId="0" borderId="8" xfId="3" applyNumberFormat="1" applyFont="1" applyFill="1" applyBorder="1" applyAlignment="1">
      <alignment horizontal="center" vertical="center" wrapText="1"/>
    </xf>
    <xf numFmtId="0" fontId="4" fillId="0" borderId="0" xfId="1" applyNumberFormat="1" applyFont="1" applyFill="1" applyBorder="1" applyAlignment="1" applyProtection="1">
      <alignment horizontal="left" vertical="center" wrapText="1"/>
    </xf>
    <xf numFmtId="0" fontId="4" fillId="0" borderId="0" xfId="1" applyNumberFormat="1" applyFont="1" applyFill="1" applyBorder="1" applyAlignment="1" applyProtection="1">
      <alignment horizontal="center" vertical="center"/>
    </xf>
    <xf numFmtId="2" fontId="4" fillId="0" borderId="0" xfId="1" applyNumberFormat="1" applyFont="1" applyFill="1" applyBorder="1" applyAlignment="1" applyProtection="1">
      <alignment horizontal="center" vertical="center"/>
    </xf>
    <xf numFmtId="164" fontId="4" fillId="0" borderId="0" xfId="1" applyFont="1" applyFill="1" applyBorder="1" applyAlignment="1" applyProtection="1">
      <alignment horizontal="center" vertical="center"/>
    </xf>
    <xf numFmtId="0" fontId="11" fillId="0" borderId="7" xfId="1" applyNumberFormat="1" applyFont="1" applyFill="1" applyBorder="1" applyAlignment="1" applyProtection="1">
      <alignment horizontal="left" vertical="center" wrapText="1"/>
    </xf>
    <xf numFmtId="2" fontId="11" fillId="0" borderId="7" xfId="1" applyNumberFormat="1" applyFont="1" applyFill="1" applyBorder="1" applyAlignment="1" applyProtection="1">
      <alignment horizontal="center" vertical="center" wrapText="1"/>
    </xf>
    <xf numFmtId="0" fontId="11" fillId="0" borderId="7" xfId="1" applyNumberFormat="1" applyFont="1" applyFill="1" applyBorder="1" applyAlignment="1" applyProtection="1">
      <alignment horizontal="center" vertical="center" wrapText="1"/>
    </xf>
    <xf numFmtId="164" fontId="11" fillId="0" borderId="7" xfId="1" applyFont="1" applyFill="1" applyBorder="1" applyAlignment="1" applyProtection="1">
      <alignment horizontal="center" vertical="center" wrapText="1"/>
    </xf>
    <xf numFmtId="164" fontId="11" fillId="0" borderId="8" xfId="3" applyNumberFormat="1" applyFont="1" applyFill="1" applyBorder="1" applyAlignment="1" applyProtection="1">
      <alignment horizontal="center" vertical="center" wrapText="1"/>
    </xf>
    <xf numFmtId="164" fontId="6" fillId="0" borderId="0" xfId="3" applyNumberFormat="1" applyFont="1" applyFill="1" applyBorder="1" applyAlignment="1" applyProtection="1">
      <alignment horizontal="center" vertical="center" wrapText="1"/>
    </xf>
    <xf numFmtId="0" fontId="6" fillId="0" borderId="14" xfId="1" applyNumberFormat="1" applyFont="1" applyFill="1" applyBorder="1" applyAlignment="1" applyProtection="1">
      <alignment horizontal="left" vertical="center" wrapText="1"/>
    </xf>
    <xf numFmtId="0" fontId="6" fillId="0" borderId="14" xfId="1" applyNumberFormat="1" applyFont="1" applyFill="1" applyBorder="1" applyAlignment="1" applyProtection="1">
      <alignment horizontal="center" vertical="center" wrapText="1"/>
    </xf>
    <xf numFmtId="2" fontId="6" fillId="0" borderId="14" xfId="1" applyNumberFormat="1" applyFont="1" applyFill="1" applyBorder="1" applyAlignment="1" applyProtection="1">
      <alignment horizontal="center" vertical="center" wrapText="1"/>
    </xf>
    <xf numFmtId="164" fontId="6" fillId="0" borderId="14" xfId="1" applyFont="1" applyFill="1" applyBorder="1" applyAlignment="1" applyProtection="1">
      <alignment horizontal="center" vertical="center" wrapText="1"/>
    </xf>
    <xf numFmtId="164" fontId="6" fillId="0" borderId="15" xfId="3" applyNumberFormat="1" applyFont="1" applyFill="1" applyBorder="1" applyAlignment="1" applyProtection="1">
      <alignment horizontal="center" vertical="center" wrapText="1"/>
    </xf>
    <xf numFmtId="166" fontId="4" fillId="0" borderId="0" xfId="1" applyNumberFormat="1" applyFont="1" applyFill="1" applyBorder="1" applyAlignment="1" applyProtection="1">
      <alignment horizontal="left" vertical="center" wrapText="1"/>
    </xf>
    <xf numFmtId="164" fontId="4" fillId="0" borderId="0" xfId="3" applyNumberFormat="1" applyFont="1" applyFill="1" applyBorder="1" applyAlignment="1" applyProtection="1">
      <alignment horizontal="center" vertical="center"/>
    </xf>
    <xf numFmtId="164" fontId="6" fillId="0" borderId="0" xfId="3" applyNumberFormat="1" applyFont="1" applyFill="1" applyBorder="1" applyAlignment="1" applyProtection="1">
      <alignment horizontal="center" vertical="center"/>
    </xf>
    <xf numFmtId="164" fontId="4" fillId="0" borderId="2" xfId="3" applyNumberFormat="1" applyFont="1" applyFill="1" applyBorder="1" applyAlignment="1" applyProtection="1">
      <alignment horizontal="center" vertical="center"/>
    </xf>
    <xf numFmtId="164" fontId="8" fillId="0" borderId="0" xfId="3" applyNumberFormat="1" applyFont="1" applyFill="1" applyBorder="1" applyAlignment="1" applyProtection="1">
      <alignment horizontal="left" vertical="center"/>
    </xf>
    <xf numFmtId="164" fontId="4" fillId="0" borderId="0" xfId="3" applyNumberFormat="1" applyFont="1" applyFill="1" applyBorder="1" applyAlignment="1" applyProtection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 indent="1"/>
    </xf>
    <xf numFmtId="164" fontId="14" fillId="0" borderId="0" xfId="3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167" fontId="15" fillId="2" borderId="0" xfId="1" applyNumberFormat="1" applyFont="1" applyFill="1" applyBorder="1" applyAlignment="1" applyProtection="1">
      <alignment horizontal="right" vertical="top"/>
      <protection locked="0"/>
    </xf>
    <xf numFmtId="166" fontId="13" fillId="0" borderId="0" xfId="0" applyNumberFormat="1" applyFont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165" fontId="13" fillId="0" borderId="0" xfId="3" applyNumberFormat="1" applyFont="1" applyFill="1" applyBorder="1" applyAlignment="1">
      <alignment horizontal="center" vertical="center"/>
    </xf>
    <xf numFmtId="166" fontId="13" fillId="0" borderId="0" xfId="1" applyNumberFormat="1" applyFont="1" applyFill="1" applyBorder="1" applyAlignment="1">
      <alignment horizontal="left" vertical="center" wrapText="1"/>
    </xf>
    <xf numFmtId="0" fontId="12" fillId="3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166" fontId="13" fillId="0" borderId="0" xfId="1" applyNumberFormat="1" applyFont="1" applyFill="1" applyBorder="1" applyAlignment="1" applyProtection="1">
      <alignment horizontal="left" vertical="center" wrapText="1"/>
    </xf>
    <xf numFmtId="0" fontId="13" fillId="0" borderId="0" xfId="1" applyNumberFormat="1" applyFont="1" applyFill="1" applyBorder="1" applyAlignment="1" applyProtection="1">
      <alignment horizontal="left" vertical="top"/>
    </xf>
    <xf numFmtId="0" fontId="4" fillId="0" borderId="0" xfId="0" applyFont="1" applyAlignment="1">
      <alignment horizontal="left"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64" fontId="20" fillId="0" borderId="0" xfId="0" applyNumberFormat="1" applyFont="1" applyAlignment="1">
      <alignment vertical="center"/>
    </xf>
    <xf numFmtId="164" fontId="19" fillId="0" borderId="0" xfId="0" applyNumberFormat="1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164" fontId="23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vertical="center"/>
    </xf>
    <xf numFmtId="164" fontId="13" fillId="0" borderId="1" xfId="0" applyNumberFormat="1" applyFont="1" applyBorder="1" applyAlignment="1">
      <alignment vertical="center"/>
    </xf>
    <xf numFmtId="164" fontId="13" fillId="0" borderId="2" xfId="0" applyNumberFormat="1" applyFont="1" applyBorder="1" applyAlignment="1">
      <alignment vertical="center"/>
    </xf>
    <xf numFmtId="0" fontId="25" fillId="5" borderId="1" xfId="0" applyFont="1" applyFill="1" applyBorder="1" applyAlignment="1">
      <alignment vertical="center"/>
    </xf>
    <xf numFmtId="0" fontId="25" fillId="5" borderId="2" xfId="0" applyFont="1" applyFill="1" applyBorder="1" applyAlignment="1">
      <alignment vertical="center"/>
    </xf>
    <xf numFmtId="5" fontId="13" fillId="5" borderId="1" xfId="0" applyNumberFormat="1" applyFont="1" applyFill="1" applyBorder="1" applyAlignment="1">
      <alignment vertical="center"/>
    </xf>
    <xf numFmtId="5" fontId="13" fillId="5" borderId="2" xfId="0" applyNumberFormat="1" applyFont="1" applyFill="1" applyBorder="1" applyAlignment="1">
      <alignment vertical="center"/>
    </xf>
    <xf numFmtId="164" fontId="26" fillId="0" borderId="1" xfId="0" applyNumberFormat="1" applyFont="1" applyBorder="1" applyAlignment="1">
      <alignment vertical="center"/>
    </xf>
    <xf numFmtId="164" fontId="26" fillId="0" borderId="2" xfId="0" applyNumberFormat="1" applyFont="1" applyBorder="1" applyAlignment="1">
      <alignment vertical="center"/>
    </xf>
    <xf numFmtId="164" fontId="27" fillId="0" borderId="1" xfId="0" applyNumberFormat="1" applyFont="1" applyBorder="1" applyAlignment="1">
      <alignment vertical="center"/>
    </xf>
    <xf numFmtId="164" fontId="27" fillId="0" borderId="2" xfId="0" applyNumberFormat="1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5" fillId="5" borderId="2" xfId="0" applyFont="1" applyFill="1" applyBorder="1" applyAlignment="1">
      <alignment vertical="center"/>
    </xf>
    <xf numFmtId="0" fontId="13" fillId="5" borderId="2" xfId="0" applyFont="1" applyFill="1" applyBorder="1" applyAlignment="1">
      <alignment horizontal="right" vertical="center"/>
    </xf>
    <xf numFmtId="164" fontId="13" fillId="5" borderId="2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 wrapText="1"/>
    </xf>
    <xf numFmtId="164" fontId="15" fillId="0" borderId="16" xfId="0" applyNumberFormat="1" applyFont="1" applyBorder="1" applyAlignment="1">
      <alignment horizontal="center" vertical="center" wrapText="1"/>
    </xf>
    <xf numFmtId="164" fontId="15" fillId="0" borderId="17" xfId="0" applyNumberFormat="1" applyFont="1" applyBorder="1" applyAlignment="1">
      <alignment horizontal="center" vertical="center" wrapText="1"/>
    </xf>
    <xf numFmtId="0" fontId="30" fillId="0" borderId="0" xfId="4" applyFont="1" applyAlignment="1">
      <alignment horizontal="left" vertical="center" wrapText="1"/>
    </xf>
    <xf numFmtId="0" fontId="31" fillId="0" borderId="0" xfId="4" applyFont="1" applyAlignment="1">
      <alignment vertical="center" wrapText="1"/>
    </xf>
    <xf numFmtId="0" fontId="29" fillId="0" borderId="0" xfId="4" applyFont="1" applyAlignment="1">
      <alignment vertical="center"/>
    </xf>
    <xf numFmtId="0" fontId="32" fillId="0" borderId="0" xfId="4" applyFont="1" applyAlignment="1">
      <alignment horizontal="left" vertical="center"/>
    </xf>
    <xf numFmtId="0" fontId="31" fillId="0" borderId="0" xfId="4" applyFont="1" applyAlignment="1">
      <alignment vertical="center"/>
    </xf>
    <xf numFmtId="0" fontId="32" fillId="0" borderId="0" xfId="4" applyFont="1" applyAlignment="1">
      <alignment vertical="center" wrapText="1"/>
    </xf>
    <xf numFmtId="0" fontId="31" fillId="2" borderId="0" xfId="0" applyFont="1" applyFill="1" applyAlignment="1">
      <alignment vertical="center"/>
    </xf>
    <xf numFmtId="14" fontId="32" fillId="2" borderId="0" xfId="0" applyNumberFormat="1" applyFont="1" applyFill="1" applyAlignment="1">
      <alignment vertical="center"/>
    </xf>
    <xf numFmtId="0" fontId="32" fillId="0" borderId="0" xfId="4" applyFont="1" applyAlignment="1">
      <alignment vertical="center"/>
    </xf>
    <xf numFmtId="0" fontId="31" fillId="0" borderId="5" xfId="4" applyFont="1" applyBorder="1" applyAlignment="1">
      <alignment vertical="center"/>
    </xf>
    <xf numFmtId="0" fontId="31" fillId="0" borderId="5" xfId="4" applyFont="1" applyBorder="1" applyAlignment="1">
      <alignment horizontal="right" vertical="center"/>
    </xf>
    <xf numFmtId="167" fontId="31" fillId="0" borderId="5" xfId="4" applyNumberFormat="1" applyFont="1" applyBorder="1" applyAlignment="1">
      <alignment vertical="center"/>
    </xf>
    <xf numFmtId="10" fontId="31" fillId="0" borderId="5" xfId="4" applyNumberFormat="1" applyFont="1" applyBorder="1" applyAlignment="1">
      <alignment vertical="center"/>
    </xf>
    <xf numFmtId="0" fontId="14" fillId="0" borderId="0" xfId="0" applyFont="1" applyAlignment="1">
      <alignment horizontal="right" vertical="top"/>
    </xf>
    <xf numFmtId="0" fontId="14" fillId="2" borderId="0" xfId="0" applyFont="1" applyFill="1" applyAlignment="1">
      <alignment horizontal="right" vertical="top"/>
    </xf>
    <xf numFmtId="0" fontId="15" fillId="2" borderId="0" xfId="0" applyFont="1" applyFill="1" applyAlignment="1">
      <alignment horizontal="right" vertical="top"/>
    </xf>
    <xf numFmtId="0" fontId="15" fillId="3" borderId="0" xfId="0" applyFont="1" applyFill="1" applyAlignment="1">
      <alignment horizontal="right" vertical="top"/>
    </xf>
    <xf numFmtId="168" fontId="4" fillId="0" borderId="0" xfId="0" applyNumberFormat="1" applyFont="1" applyAlignment="1">
      <alignment horizontal="right" vertical="top"/>
    </xf>
    <xf numFmtId="0" fontId="16" fillId="0" borderId="0" xfId="0" applyFont="1" applyAlignment="1">
      <alignment horizontal="left" vertical="top"/>
    </xf>
    <xf numFmtId="0" fontId="1" fillId="0" borderId="0" xfId="4" applyAlignment="1">
      <alignment horizontal="left" vertical="top"/>
    </xf>
    <xf numFmtId="0" fontId="32" fillId="0" borderId="0" xfId="4" applyFont="1" applyAlignment="1">
      <alignment horizontal="left" vertical="center" indent="1"/>
    </xf>
    <xf numFmtId="0" fontId="37" fillId="0" borderId="0" xfId="4" applyFont="1" applyAlignment="1">
      <alignment vertical="center"/>
    </xf>
    <xf numFmtId="0" fontId="37" fillId="0" borderId="0" xfId="4" quotePrefix="1" applyFont="1" applyAlignment="1">
      <alignment horizontal="left" vertical="center"/>
    </xf>
    <xf numFmtId="0" fontId="37" fillId="0" borderId="0" xfId="4" applyFont="1" applyAlignment="1">
      <alignment horizontal="left" vertical="center" indent="1"/>
    </xf>
    <xf numFmtId="164" fontId="13" fillId="5" borderId="1" xfId="0" applyNumberFormat="1" applyFont="1" applyFill="1" applyBorder="1" applyAlignment="1">
      <alignment vertical="center"/>
    </xf>
    <xf numFmtId="164" fontId="13" fillId="5" borderId="2" xfId="0" applyNumberFormat="1" applyFont="1" applyFill="1" applyBorder="1" applyAlignment="1">
      <alignment vertical="center"/>
    </xf>
    <xf numFmtId="0" fontId="15" fillId="5" borderId="2" xfId="0" applyFont="1" applyFill="1" applyBorder="1" applyAlignment="1">
      <alignment horizontal="left" vertical="center"/>
    </xf>
    <xf numFmtId="0" fontId="28" fillId="4" borderId="2" xfId="0" applyFont="1" applyFill="1" applyBorder="1" applyAlignment="1">
      <alignment vertical="center"/>
    </xf>
    <xf numFmtId="5" fontId="28" fillId="4" borderId="18" xfId="0" applyNumberFormat="1" applyFont="1" applyFill="1" applyBorder="1" applyAlignment="1">
      <alignment vertical="center"/>
    </xf>
    <xf numFmtId="5" fontId="28" fillId="4" borderId="19" xfId="0" applyNumberFormat="1" applyFont="1" applyFill="1" applyBorder="1" applyAlignment="1">
      <alignment vertical="center"/>
    </xf>
    <xf numFmtId="0" fontId="40" fillId="4" borderId="6" xfId="0" applyFont="1" applyFill="1" applyBorder="1" applyAlignment="1">
      <alignment horizontal="left" vertical="center"/>
    </xf>
    <xf numFmtId="166" fontId="40" fillId="4" borderId="7" xfId="1" applyNumberFormat="1" applyFont="1" applyFill="1" applyBorder="1" applyAlignment="1" applyProtection="1">
      <alignment horizontal="left" vertical="center" wrapText="1"/>
    </xf>
    <xf numFmtId="0" fontId="40" fillId="4" borderId="7" xfId="1" applyNumberFormat="1" applyFont="1" applyFill="1" applyBorder="1" applyAlignment="1" applyProtection="1">
      <alignment horizontal="center" vertical="center"/>
    </xf>
    <xf numFmtId="2" fontId="40" fillId="4" borderId="7" xfId="1" applyNumberFormat="1" applyFont="1" applyFill="1" applyBorder="1" applyAlignment="1" applyProtection="1">
      <alignment horizontal="center" vertical="center"/>
    </xf>
    <xf numFmtId="164" fontId="40" fillId="4" borderId="7" xfId="1" applyFont="1" applyFill="1" applyBorder="1" applyAlignment="1" applyProtection="1">
      <alignment horizontal="center" vertical="center"/>
    </xf>
    <xf numFmtId="164" fontId="40" fillId="4" borderId="8" xfId="3" applyNumberFormat="1" applyFont="1" applyFill="1" applyBorder="1" applyAlignment="1" applyProtection="1">
      <alignment horizontal="center" vertical="center"/>
    </xf>
    <xf numFmtId="0" fontId="40" fillId="4" borderId="6" xfId="0" applyFont="1" applyFill="1" applyBorder="1" applyAlignment="1">
      <alignment horizontal="right" vertical="center"/>
    </xf>
    <xf numFmtId="166" fontId="40" fillId="4" borderId="7" xfId="1" applyNumberFormat="1" applyFont="1" applyFill="1" applyBorder="1" applyAlignment="1" applyProtection="1">
      <alignment horizontal="right" vertical="center" wrapText="1"/>
    </xf>
    <xf numFmtId="0" fontId="40" fillId="4" borderId="7" xfId="1" applyNumberFormat="1" applyFont="1" applyFill="1" applyBorder="1" applyAlignment="1" applyProtection="1">
      <alignment horizontal="left" vertical="center"/>
    </xf>
    <xf numFmtId="0" fontId="40" fillId="4" borderId="7" xfId="0" applyFont="1" applyFill="1" applyBorder="1" applyAlignment="1">
      <alignment horizontal="center" vertical="center"/>
    </xf>
    <xf numFmtId="164" fontId="40" fillId="4" borderId="8" xfId="1" applyFont="1" applyFill="1" applyBorder="1" applyAlignment="1" applyProtection="1">
      <alignment horizontal="center" vertical="center"/>
    </xf>
    <xf numFmtId="0" fontId="28" fillId="4" borderId="6" xfId="0" applyFont="1" applyFill="1" applyBorder="1" applyAlignment="1">
      <alignment horizontal="left" vertical="center"/>
    </xf>
    <xf numFmtId="166" fontId="28" fillId="4" borderId="7" xfId="1" applyNumberFormat="1" applyFont="1" applyFill="1" applyBorder="1" applyAlignment="1">
      <alignment horizontal="left" vertical="center" wrapText="1"/>
    </xf>
    <xf numFmtId="0" fontId="28" fillId="4" borderId="7" xfId="1" applyNumberFormat="1" applyFont="1" applyFill="1" applyBorder="1" applyAlignment="1">
      <alignment horizontal="center" vertical="center"/>
    </xf>
    <xf numFmtId="2" fontId="28" fillId="4" borderId="7" xfId="1" applyNumberFormat="1" applyFont="1" applyFill="1" applyBorder="1" applyAlignment="1">
      <alignment horizontal="center" vertical="center"/>
    </xf>
    <xf numFmtId="164" fontId="28" fillId="4" borderId="7" xfId="1" applyFont="1" applyFill="1" applyBorder="1" applyAlignment="1">
      <alignment horizontal="center" vertical="center"/>
    </xf>
    <xf numFmtId="164" fontId="28" fillId="4" borderId="8" xfId="3" applyNumberFormat="1" applyFont="1" applyFill="1" applyBorder="1" applyAlignment="1">
      <alignment horizontal="center" vertical="center"/>
    </xf>
    <xf numFmtId="0" fontId="28" fillId="4" borderId="6" xfId="0" applyFont="1" applyFill="1" applyBorder="1" applyAlignment="1">
      <alignment horizontal="right" vertical="center"/>
    </xf>
    <xf numFmtId="166" fontId="28" fillId="4" borderId="7" xfId="1" applyNumberFormat="1" applyFont="1" applyFill="1" applyBorder="1" applyAlignment="1">
      <alignment horizontal="right" vertical="center" wrapText="1"/>
    </xf>
    <xf numFmtId="0" fontId="28" fillId="4" borderId="7" xfId="1" applyNumberFormat="1" applyFont="1" applyFill="1" applyBorder="1" applyAlignment="1">
      <alignment horizontal="left" vertical="center"/>
    </xf>
    <xf numFmtId="0" fontId="28" fillId="4" borderId="7" xfId="0" applyFont="1" applyFill="1" applyBorder="1" applyAlignment="1">
      <alignment horizontal="center" vertical="center"/>
    </xf>
    <xf numFmtId="164" fontId="28" fillId="4" borderId="8" xfId="1" applyFont="1" applyFill="1" applyBorder="1" applyAlignment="1">
      <alignment horizontal="center" vertical="center"/>
    </xf>
    <xf numFmtId="2" fontId="13" fillId="0" borderId="0" xfId="1" applyNumberFormat="1" applyFont="1" applyFill="1" applyBorder="1" applyAlignment="1" applyProtection="1">
      <alignment horizontal="right" vertical="top"/>
    </xf>
    <xf numFmtId="167" fontId="13" fillId="0" borderId="0" xfId="1" applyNumberFormat="1" applyFont="1" applyFill="1" applyBorder="1" applyAlignment="1" applyProtection="1">
      <alignment horizontal="right" vertical="top"/>
    </xf>
    <xf numFmtId="167" fontId="13" fillId="0" borderId="2" xfId="3" applyNumberFormat="1" applyFont="1" applyFill="1" applyBorder="1" applyAlignment="1" applyProtection="1">
      <alignment horizontal="right" vertical="top"/>
    </xf>
    <xf numFmtId="0" fontId="13" fillId="0" borderId="0" xfId="1" applyNumberFormat="1" applyFont="1" applyFill="1" applyBorder="1" applyAlignment="1">
      <alignment horizontal="center" vertical="center"/>
    </xf>
    <xf numFmtId="2" fontId="13" fillId="0" borderId="0" xfId="1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right" vertical="center"/>
    </xf>
    <xf numFmtId="166" fontId="15" fillId="0" borderId="0" xfId="1" applyNumberFormat="1" applyFont="1" applyFill="1" applyBorder="1" applyAlignment="1">
      <alignment horizontal="right" vertical="center" wrapText="1"/>
    </xf>
    <xf numFmtId="0" fontId="15" fillId="0" borderId="0" xfId="1" applyNumberFormat="1" applyFont="1" applyFill="1" applyBorder="1" applyAlignment="1">
      <alignment horizontal="left" vertical="center"/>
    </xf>
    <xf numFmtId="2" fontId="15" fillId="0" borderId="0" xfId="1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15" fillId="0" borderId="0" xfId="1" applyFont="1" applyFill="1" applyBorder="1" applyAlignment="1">
      <alignment horizontal="center" vertical="center"/>
    </xf>
    <xf numFmtId="164" fontId="15" fillId="0" borderId="2" xfId="3" applyNumberFormat="1" applyFont="1" applyFill="1" applyBorder="1" applyAlignment="1">
      <alignment horizontal="center" vertical="center"/>
    </xf>
    <xf numFmtId="2" fontId="13" fillId="0" borderId="4" xfId="1" applyNumberFormat="1" applyFont="1" applyFill="1" applyBorder="1" applyAlignment="1" applyProtection="1">
      <alignment horizontal="right" vertical="top"/>
    </xf>
    <xf numFmtId="0" fontId="13" fillId="0" borderId="4" xfId="1" applyNumberFormat="1" applyFont="1" applyFill="1" applyBorder="1" applyAlignment="1" applyProtection="1">
      <alignment horizontal="left" vertical="top"/>
    </xf>
    <xf numFmtId="167" fontId="15" fillId="2" borderId="4" xfId="1" applyNumberFormat="1" applyFont="1" applyFill="1" applyBorder="1" applyAlignment="1" applyProtection="1">
      <alignment horizontal="right" vertical="top"/>
      <protection locked="0"/>
    </xf>
    <xf numFmtId="167" fontId="13" fillId="0" borderId="4" xfId="1" applyNumberFormat="1" applyFont="1" applyFill="1" applyBorder="1" applyAlignment="1" applyProtection="1">
      <alignment horizontal="right" vertical="top"/>
    </xf>
    <xf numFmtId="167" fontId="13" fillId="0" borderId="12" xfId="3" applyNumberFormat="1" applyFont="1" applyFill="1" applyBorder="1" applyAlignment="1" applyProtection="1">
      <alignment horizontal="right" vertical="top"/>
    </xf>
    <xf numFmtId="164" fontId="13" fillId="0" borderId="0" xfId="1" applyFont="1" applyFill="1" applyBorder="1" applyAlignment="1">
      <alignment horizontal="center" vertical="center"/>
    </xf>
    <xf numFmtId="164" fontId="13" fillId="0" borderId="2" xfId="3" applyNumberFormat="1" applyFont="1" applyFill="1" applyBorder="1" applyAlignment="1">
      <alignment horizontal="center" vertical="center"/>
    </xf>
    <xf numFmtId="166" fontId="42" fillId="0" borderId="0" xfId="1" applyNumberFormat="1" applyFont="1" applyFill="1" applyBorder="1" applyAlignment="1">
      <alignment horizontal="left" vertical="center" wrapText="1"/>
    </xf>
    <xf numFmtId="0" fontId="12" fillId="0" borderId="0" xfId="1" applyNumberFormat="1" applyFont="1" applyFill="1" applyBorder="1" applyAlignment="1">
      <alignment horizontal="center" vertical="center"/>
    </xf>
    <xf numFmtId="2" fontId="12" fillId="0" borderId="0" xfId="1" applyNumberFormat="1" applyFont="1" applyFill="1" applyBorder="1" applyAlignment="1">
      <alignment horizontal="left" vertical="center"/>
    </xf>
    <xf numFmtId="0" fontId="12" fillId="0" borderId="0" xfId="1" applyNumberFormat="1" applyFont="1" applyFill="1" applyBorder="1" applyAlignment="1">
      <alignment horizontal="left" vertical="center"/>
    </xf>
    <xf numFmtId="164" fontId="12" fillId="0" borderId="0" xfId="1" applyFont="1" applyFill="1" applyBorder="1" applyAlignment="1">
      <alignment horizontal="left" vertical="center"/>
    </xf>
    <xf numFmtId="164" fontId="12" fillId="0" borderId="2" xfId="3" applyNumberFormat="1" applyFont="1" applyFill="1" applyBorder="1" applyAlignment="1">
      <alignment horizontal="left" vertical="center"/>
    </xf>
    <xf numFmtId="0" fontId="12" fillId="5" borderId="9" xfId="0" applyFont="1" applyFill="1" applyBorder="1" applyAlignment="1">
      <alignment horizontal="left" vertical="center"/>
    </xf>
    <xf numFmtId="166" fontId="12" fillId="5" borderId="3" xfId="1" applyNumberFormat="1" applyFont="1" applyFill="1" applyBorder="1" applyAlignment="1">
      <alignment horizontal="left" vertical="center" wrapText="1"/>
    </xf>
    <xf numFmtId="0" fontId="12" fillId="5" borderId="3" xfId="1" applyNumberFormat="1" applyFont="1" applyFill="1" applyBorder="1" applyAlignment="1">
      <alignment horizontal="center" vertical="center"/>
    </xf>
    <xf numFmtId="2" fontId="12" fillId="5" borderId="3" xfId="0" applyNumberFormat="1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164" fontId="12" fillId="5" borderId="3" xfId="0" applyNumberFormat="1" applyFont="1" applyFill="1" applyBorder="1" applyAlignment="1">
      <alignment horizontal="left" vertical="center"/>
    </xf>
    <xf numFmtId="164" fontId="12" fillId="5" borderId="10" xfId="0" applyNumberFormat="1" applyFont="1" applyFill="1" applyBorder="1" applyAlignment="1">
      <alignment horizontal="left" vertical="center"/>
    </xf>
    <xf numFmtId="0" fontId="15" fillId="5" borderId="9" xfId="0" applyFont="1" applyFill="1" applyBorder="1" applyAlignment="1">
      <alignment horizontal="right" vertical="center"/>
    </xf>
    <xf numFmtId="166" fontId="15" fillId="5" borderId="3" xfId="1" applyNumberFormat="1" applyFont="1" applyFill="1" applyBorder="1" applyAlignment="1">
      <alignment horizontal="right" vertical="center" wrapText="1"/>
    </xf>
    <xf numFmtId="0" fontId="15" fillId="5" borderId="3" xfId="1" applyNumberFormat="1" applyFont="1" applyFill="1" applyBorder="1" applyAlignment="1">
      <alignment horizontal="left" vertical="center"/>
    </xf>
    <xf numFmtId="2" fontId="15" fillId="5" borderId="3" xfId="1" applyNumberFormat="1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164" fontId="15" fillId="5" borderId="3" xfId="1" applyFont="1" applyFill="1" applyBorder="1" applyAlignment="1">
      <alignment horizontal="center" vertical="center"/>
    </xf>
    <xf numFmtId="164" fontId="15" fillId="5" borderId="10" xfId="3" applyNumberFormat="1" applyFont="1" applyFill="1" applyBorder="1" applyAlignment="1">
      <alignment horizontal="center" vertical="center"/>
    </xf>
    <xf numFmtId="166" fontId="12" fillId="5" borderId="3" xfId="0" applyNumberFormat="1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left" vertical="center"/>
    </xf>
    <xf numFmtId="2" fontId="15" fillId="5" borderId="3" xfId="0" applyNumberFormat="1" applyFont="1" applyFill="1" applyBorder="1" applyAlignment="1">
      <alignment horizontal="center" vertical="center"/>
    </xf>
    <xf numFmtId="164" fontId="15" fillId="5" borderId="3" xfId="0" applyNumberFormat="1" applyFont="1" applyFill="1" applyBorder="1" applyAlignment="1">
      <alignment horizontal="center" vertical="center"/>
    </xf>
    <xf numFmtId="2" fontId="12" fillId="5" borderId="3" xfId="1" applyNumberFormat="1" applyFont="1" applyFill="1" applyBorder="1" applyAlignment="1">
      <alignment horizontal="left" vertical="center"/>
    </xf>
    <xf numFmtId="0" fontId="12" fillId="5" borderId="3" xfId="1" applyNumberFormat="1" applyFont="1" applyFill="1" applyBorder="1" applyAlignment="1">
      <alignment horizontal="left" vertical="center"/>
    </xf>
    <xf numFmtId="164" fontId="12" fillId="5" borderId="3" xfId="1" applyFont="1" applyFill="1" applyBorder="1" applyAlignment="1">
      <alignment horizontal="left" vertical="center"/>
    </xf>
    <xf numFmtId="164" fontId="12" fillId="5" borderId="10" xfId="3" applyNumberFormat="1" applyFont="1" applyFill="1" applyBorder="1" applyAlignment="1">
      <alignment horizontal="left" vertical="center"/>
    </xf>
    <xf numFmtId="0" fontId="13" fillId="0" borderId="0" xfId="1" applyNumberFormat="1" applyFont="1" applyFill="1" applyBorder="1" applyAlignment="1">
      <alignment horizontal="left" vertical="center" wrapText="1"/>
    </xf>
    <xf numFmtId="164" fontId="17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43" fillId="0" borderId="6" xfId="0" applyFont="1" applyBorder="1" applyAlignment="1">
      <alignment horizontal="right" vertical="center" wrapText="1"/>
    </xf>
    <xf numFmtId="0" fontId="43" fillId="0" borderId="7" xfId="1" applyNumberFormat="1" applyFont="1" applyFill="1" applyBorder="1" applyAlignment="1">
      <alignment horizontal="left" vertical="center" wrapText="1"/>
    </xf>
    <xf numFmtId="0" fontId="43" fillId="0" borderId="7" xfId="0" applyFont="1" applyBorder="1" applyAlignment="1">
      <alignment horizontal="center" vertical="center" wrapText="1"/>
    </xf>
    <xf numFmtId="2" fontId="43" fillId="0" borderId="7" xfId="1" applyNumberFormat="1" applyFont="1" applyFill="1" applyBorder="1" applyAlignment="1">
      <alignment horizontal="center" vertical="center" wrapText="1"/>
    </xf>
    <xf numFmtId="0" fontId="43" fillId="0" borderId="7" xfId="1" applyNumberFormat="1" applyFont="1" applyFill="1" applyBorder="1" applyAlignment="1">
      <alignment horizontal="center" vertical="center" wrapText="1"/>
    </xf>
    <xf numFmtId="164" fontId="43" fillId="0" borderId="7" xfId="1" applyFont="1" applyFill="1" applyBorder="1" applyAlignment="1">
      <alignment horizontal="center" vertical="center" wrapText="1"/>
    </xf>
    <xf numFmtId="164" fontId="43" fillId="0" borderId="8" xfId="3" applyNumberFormat="1" applyFont="1" applyFill="1" applyBorder="1" applyAlignment="1">
      <alignment horizontal="center" vertical="center" wrapText="1"/>
    </xf>
    <xf numFmtId="164" fontId="15" fillId="0" borderId="0" xfId="3" applyNumberFormat="1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right" vertical="center" wrapText="1"/>
    </xf>
    <xf numFmtId="0" fontId="15" fillId="0" borderId="14" xfId="1" applyNumberFormat="1" applyFont="1" applyFill="1" applyBorder="1" applyAlignment="1">
      <alignment horizontal="left" vertical="center" wrapText="1"/>
    </xf>
    <xf numFmtId="0" fontId="15" fillId="0" borderId="14" xfId="1" applyNumberFormat="1" applyFont="1" applyFill="1" applyBorder="1" applyAlignment="1">
      <alignment horizontal="center" vertical="center" wrapText="1"/>
    </xf>
    <xf numFmtId="2" fontId="15" fillId="0" borderId="14" xfId="1" applyNumberFormat="1" applyFont="1" applyFill="1" applyBorder="1" applyAlignment="1">
      <alignment horizontal="center" vertical="center" wrapText="1"/>
    </xf>
    <xf numFmtId="164" fontId="15" fillId="0" borderId="14" xfId="1" applyFont="1" applyFill="1" applyBorder="1" applyAlignment="1">
      <alignment horizontal="center" vertical="center" wrapText="1"/>
    </xf>
    <xf numFmtId="164" fontId="15" fillId="0" borderId="15" xfId="3" applyNumberFormat="1" applyFont="1" applyFill="1" applyBorder="1" applyAlignment="1">
      <alignment horizontal="center" vertical="center" wrapText="1"/>
    </xf>
    <xf numFmtId="164" fontId="13" fillId="0" borderId="0" xfId="3" applyNumberFormat="1" applyFont="1" applyFill="1" applyBorder="1" applyAlignment="1">
      <alignment horizontal="center" vertical="center"/>
    </xf>
    <xf numFmtId="164" fontId="15" fillId="0" borderId="0" xfId="3" applyNumberFormat="1" applyFont="1" applyFill="1" applyBorder="1" applyAlignment="1">
      <alignment horizontal="center" vertical="center"/>
    </xf>
    <xf numFmtId="165" fontId="15" fillId="0" borderId="0" xfId="3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164" fontId="12" fillId="0" borderId="0" xfId="3" applyNumberFormat="1" applyFont="1" applyFill="1" applyBorder="1" applyAlignment="1">
      <alignment horizontal="left" vertical="center"/>
    </xf>
    <xf numFmtId="165" fontId="12" fillId="0" borderId="0" xfId="3" applyNumberFormat="1" applyFont="1" applyFill="1" applyBorder="1" applyAlignment="1">
      <alignment horizontal="left" vertical="center"/>
    </xf>
    <xf numFmtId="0" fontId="17" fillId="0" borderId="0" xfId="0" applyFont="1"/>
    <xf numFmtId="0" fontId="13" fillId="0" borderId="1" xfId="0" applyFont="1" applyBorder="1" applyAlignment="1">
      <alignment horizontal="right" vertical="top"/>
    </xf>
    <xf numFmtId="1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left" vertical="top"/>
    </xf>
    <xf numFmtId="164" fontId="13" fillId="0" borderId="0" xfId="1" applyFont="1" applyFill="1" applyBorder="1" applyAlignment="1">
      <alignment horizontal="center" vertical="top"/>
    </xf>
    <xf numFmtId="164" fontId="13" fillId="0" borderId="2" xfId="3" applyNumberFormat="1" applyFont="1" applyFill="1" applyBorder="1" applyAlignment="1">
      <alignment horizontal="center" vertical="top"/>
    </xf>
    <xf numFmtId="164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2" fontId="13" fillId="0" borderId="0" xfId="1" applyNumberFormat="1" applyFont="1" applyFill="1" applyBorder="1" applyAlignment="1">
      <alignment horizontal="right" vertical="top"/>
    </xf>
    <xf numFmtId="166" fontId="13" fillId="0" borderId="0" xfId="0" applyNumberFormat="1" applyFont="1" applyAlignment="1">
      <alignment horizontal="left" vertical="top" wrapText="1"/>
    </xf>
    <xf numFmtId="166" fontId="13" fillId="0" borderId="2" xfId="0" applyNumberFormat="1" applyFont="1" applyBorder="1" applyAlignment="1">
      <alignment horizontal="left" vertical="top" wrapText="1"/>
    </xf>
    <xf numFmtId="2" fontId="13" fillId="0" borderId="0" xfId="0" applyNumberFormat="1" applyFont="1" applyAlignment="1">
      <alignment horizontal="right" vertical="top"/>
    </xf>
    <xf numFmtId="168" fontId="13" fillId="0" borderId="0" xfId="0" applyNumberFormat="1" applyFont="1" applyAlignment="1">
      <alignment horizontal="right" vertical="top"/>
    </xf>
    <xf numFmtId="164" fontId="12" fillId="0" borderId="0" xfId="0" applyNumberFormat="1" applyFont="1" applyAlignment="1">
      <alignment horizontal="left" vertical="center"/>
    </xf>
    <xf numFmtId="165" fontId="12" fillId="0" borderId="0" xfId="0" applyNumberFormat="1" applyFont="1" applyAlignment="1">
      <alignment horizontal="left" vertical="center"/>
    </xf>
    <xf numFmtId="164" fontId="15" fillId="0" borderId="0" xfId="0" applyNumberFormat="1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2" fontId="12" fillId="0" borderId="0" xfId="1" applyNumberFormat="1" applyFont="1" applyFill="1" applyBorder="1" applyAlignment="1">
      <alignment horizontal="left" vertical="top"/>
    </xf>
    <xf numFmtId="0" fontId="12" fillId="0" borderId="0" xfId="1" applyNumberFormat="1" applyFont="1" applyFill="1" applyBorder="1" applyAlignment="1">
      <alignment horizontal="left" vertical="top"/>
    </xf>
    <xf numFmtId="164" fontId="12" fillId="0" borderId="0" xfId="1" applyFont="1" applyFill="1" applyBorder="1" applyAlignment="1">
      <alignment horizontal="left" vertical="top"/>
    </xf>
    <xf numFmtId="164" fontId="12" fillId="0" borderId="2" xfId="3" applyNumberFormat="1" applyFont="1" applyFill="1" applyBorder="1" applyAlignment="1">
      <alignment horizontal="left" vertical="top"/>
    </xf>
    <xf numFmtId="0" fontId="13" fillId="0" borderId="0" xfId="1" applyNumberFormat="1" applyFont="1" applyFill="1" applyBorder="1" applyAlignment="1">
      <alignment horizontal="left" vertical="top"/>
    </xf>
    <xf numFmtId="0" fontId="13" fillId="0" borderId="0" xfId="0" applyFont="1" applyAlignment="1">
      <alignment horizontal="right" vertical="top"/>
    </xf>
    <xf numFmtId="0" fontId="13" fillId="2" borderId="0" xfId="0" applyFont="1" applyFill="1" applyAlignment="1">
      <alignment horizontal="right" vertical="top"/>
    </xf>
    <xf numFmtId="0" fontId="13" fillId="3" borderId="0" xfId="0" applyFont="1" applyFill="1" applyAlignment="1">
      <alignment horizontal="right" vertical="top"/>
    </xf>
    <xf numFmtId="166" fontId="12" fillId="5" borderId="3" xfId="1" applyNumberFormat="1" applyFont="1" applyFill="1" applyBorder="1" applyAlignment="1" applyProtection="1">
      <alignment horizontal="left" vertical="center" wrapText="1"/>
    </xf>
    <xf numFmtId="0" fontId="12" fillId="5" borderId="3" xfId="1" applyNumberFormat="1" applyFont="1" applyFill="1" applyBorder="1" applyAlignment="1" applyProtection="1">
      <alignment horizontal="center" vertical="center"/>
    </xf>
    <xf numFmtId="2" fontId="12" fillId="5" borderId="3" xfId="1" applyNumberFormat="1" applyFont="1" applyFill="1" applyBorder="1" applyAlignment="1" applyProtection="1">
      <alignment horizontal="left" vertical="center"/>
    </xf>
    <xf numFmtId="0" fontId="12" fillId="5" borderId="3" xfId="1" applyNumberFormat="1" applyFont="1" applyFill="1" applyBorder="1" applyAlignment="1" applyProtection="1">
      <alignment horizontal="left" vertical="center"/>
    </xf>
    <xf numFmtId="164" fontId="12" fillId="5" borderId="3" xfId="1" applyFont="1" applyFill="1" applyBorder="1" applyAlignment="1" applyProtection="1">
      <alignment horizontal="left" vertical="center"/>
    </xf>
    <xf numFmtId="164" fontId="12" fillId="5" borderId="10" xfId="3" applyNumberFormat="1" applyFont="1" applyFill="1" applyBorder="1" applyAlignment="1" applyProtection="1">
      <alignment horizontal="left" vertical="center"/>
    </xf>
    <xf numFmtId="0" fontId="13" fillId="0" borderId="11" xfId="0" applyFont="1" applyBorder="1" applyAlignment="1">
      <alignment horizontal="right" vertical="center"/>
    </xf>
    <xf numFmtId="0" fontId="13" fillId="0" borderId="4" xfId="1" applyNumberFormat="1" applyFont="1" applyFill="1" applyBorder="1" applyAlignment="1" applyProtection="1">
      <alignment horizontal="center" vertical="center"/>
    </xf>
    <xf numFmtId="1" fontId="13" fillId="0" borderId="4" xfId="1" applyNumberFormat="1" applyFont="1" applyFill="1" applyBorder="1" applyAlignment="1" applyProtection="1">
      <alignment horizontal="right" vertical="top"/>
    </xf>
    <xf numFmtId="0" fontId="13" fillId="0" borderId="0" xfId="1" applyNumberFormat="1" applyFont="1" applyFill="1" applyBorder="1" applyAlignment="1" applyProtection="1">
      <alignment horizontal="center" vertical="center"/>
    </xf>
    <xf numFmtId="1" fontId="13" fillId="0" borderId="0" xfId="1" applyNumberFormat="1" applyFont="1" applyFill="1" applyBorder="1" applyAlignment="1" applyProtection="1">
      <alignment horizontal="right" vertical="top"/>
    </xf>
    <xf numFmtId="164" fontId="12" fillId="0" borderId="0" xfId="1" applyFont="1" applyFill="1" applyBorder="1" applyAlignment="1" applyProtection="1">
      <alignment horizontal="left" vertical="center"/>
    </xf>
    <xf numFmtId="166" fontId="15" fillId="5" borderId="3" xfId="1" applyNumberFormat="1" applyFont="1" applyFill="1" applyBorder="1" applyAlignment="1" applyProtection="1">
      <alignment horizontal="right" vertical="center" wrapText="1"/>
    </xf>
    <xf numFmtId="0" fontId="15" fillId="5" borderId="3" xfId="1" applyNumberFormat="1" applyFont="1" applyFill="1" applyBorder="1" applyAlignment="1" applyProtection="1">
      <alignment horizontal="left" vertical="center"/>
    </xf>
    <xf numFmtId="2" fontId="15" fillId="5" borderId="3" xfId="1" applyNumberFormat="1" applyFont="1" applyFill="1" applyBorder="1" applyAlignment="1" applyProtection="1">
      <alignment horizontal="center" vertical="center"/>
    </xf>
    <xf numFmtId="164" fontId="15" fillId="5" borderId="3" xfId="1" applyFont="1" applyFill="1" applyBorder="1" applyAlignment="1" applyProtection="1">
      <alignment horizontal="center" vertical="center"/>
    </xf>
    <xf numFmtId="164" fontId="15" fillId="5" borderId="10" xfId="3" applyNumberFormat="1" applyFont="1" applyFill="1" applyBorder="1" applyAlignment="1" applyProtection="1">
      <alignment horizontal="center" vertical="center"/>
    </xf>
    <xf numFmtId="2" fontId="13" fillId="0" borderId="0" xfId="1" applyNumberFormat="1" applyFont="1" applyFill="1" applyBorder="1" applyAlignment="1" applyProtection="1">
      <alignment horizontal="center" vertical="center"/>
    </xf>
    <xf numFmtId="164" fontId="13" fillId="0" borderId="0" xfId="1" applyFont="1" applyFill="1" applyBorder="1" applyAlignment="1" applyProtection="1">
      <alignment horizontal="center" vertical="center"/>
    </xf>
    <xf numFmtId="164" fontId="13" fillId="0" borderId="2" xfId="3" applyNumberFormat="1" applyFont="1" applyFill="1" applyBorder="1" applyAlignment="1" applyProtection="1">
      <alignment horizontal="center" vertical="center"/>
    </xf>
    <xf numFmtId="0" fontId="44" fillId="0" borderId="0" xfId="0" applyFont="1" applyAlignment="1">
      <alignment horizontal="left" vertical="center"/>
    </xf>
    <xf numFmtId="169" fontId="13" fillId="0" borderId="0" xfId="0" applyNumberFormat="1" applyFont="1" applyAlignment="1">
      <alignment horizontal="right" vertical="top"/>
    </xf>
    <xf numFmtId="0" fontId="36" fillId="0" borderId="0" xfId="0" applyFont="1" applyAlignment="1">
      <alignment horizontal="left" vertical="top" wrapText="1"/>
    </xf>
    <xf numFmtId="0" fontId="33" fillId="3" borderId="0" xfId="4" applyFont="1" applyFill="1" applyAlignment="1" applyProtection="1">
      <alignment horizontal="left" vertical="center" indent="2"/>
      <protection locked="0"/>
    </xf>
    <xf numFmtId="0" fontId="38" fillId="3" borderId="0" xfId="4" applyFont="1" applyFill="1" applyAlignment="1" applyProtection="1">
      <alignment horizontal="left" vertical="center" indent="2"/>
      <protection locked="0"/>
    </xf>
    <xf numFmtId="167" fontId="35" fillId="4" borderId="3" xfId="4" applyNumberFormat="1" applyFont="1" applyFill="1" applyBorder="1" applyAlignment="1">
      <alignment horizontal="center" vertical="center"/>
    </xf>
    <xf numFmtId="167" fontId="31" fillId="0" borderId="5" xfId="4" applyNumberFormat="1" applyFont="1" applyBorder="1" applyAlignment="1">
      <alignment horizontal="center" vertical="center"/>
    </xf>
    <xf numFmtId="167" fontId="32" fillId="0" borderId="4" xfId="4" applyNumberFormat="1" applyFont="1" applyBorder="1" applyAlignment="1">
      <alignment horizontal="center" vertical="center"/>
    </xf>
    <xf numFmtId="0" fontId="34" fillId="4" borderId="0" xfId="4" applyFont="1" applyFill="1" applyAlignment="1">
      <alignment horizontal="center" vertical="center" wrapText="1"/>
    </xf>
    <xf numFmtId="0" fontId="34" fillId="4" borderId="5" xfId="4" applyFont="1" applyFill="1" applyBorder="1" applyAlignment="1">
      <alignment horizontal="left" vertical="center" wrapText="1"/>
    </xf>
    <xf numFmtId="0" fontId="32" fillId="0" borderId="0" xfId="4" applyFont="1" applyAlignment="1">
      <alignment horizontal="left" vertical="center" wrapText="1" indent="2"/>
    </xf>
    <xf numFmtId="0" fontId="34" fillId="4" borderId="0" xfId="0" applyFont="1" applyFill="1" applyAlignment="1">
      <alignment horizontal="center" vertical="center" wrapText="1"/>
    </xf>
  </cellXfs>
  <cellStyles count="7">
    <cellStyle name="Ezres 2" xfId="6" xr:uid="{2C5C22E3-947E-4267-99BD-0DB82E14109E}"/>
    <cellStyle name="Normál" xfId="0" builtinId="0"/>
    <cellStyle name="Normál 2" xfId="2" xr:uid="{00000000-0005-0000-0000-000001000000}"/>
    <cellStyle name="Normál 3" xfId="4" xr:uid="{38D988B2-8C4F-408A-A988-7E2F4427CA8F}"/>
    <cellStyle name="Pénznem [0]" xfId="1" builtinId="7"/>
    <cellStyle name="Százalék" xfId="3" builtinId="5"/>
    <cellStyle name="Százalék 2" xfId="5" xr:uid="{31BC2E4E-E5A7-4B3D-B63A-1F4ECFB96FD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0033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D3DE4-B692-4261-8279-AD5CD1716734}">
  <sheetPr>
    <pageSetUpPr fitToPage="1"/>
  </sheetPr>
  <dimension ref="B1:F33"/>
  <sheetViews>
    <sheetView view="pageBreakPreview" zoomScale="130" zoomScaleNormal="95" zoomScaleSheetLayoutView="130" workbookViewId="0">
      <selection activeCell="B5" sqref="B5:E5"/>
    </sheetView>
  </sheetViews>
  <sheetFormatPr defaultColWidth="8" defaultRowHeight="14.25" x14ac:dyDescent="0.2"/>
  <cols>
    <col min="1" max="1" width="0.5" style="114" customWidth="1"/>
    <col min="2" max="2" width="31.125" style="114" customWidth="1"/>
    <col min="3" max="3" width="7.875" style="114" bestFit="1" customWidth="1"/>
    <col min="4" max="5" width="15.625" style="114" customWidth="1"/>
    <col min="6" max="6" width="0.5" style="114" customWidth="1"/>
    <col min="7" max="16384" width="8" style="114"/>
  </cols>
  <sheetData>
    <row r="1" spans="2:6" ht="3" customHeight="1" x14ac:dyDescent="0.2"/>
    <row r="2" spans="2:6" s="113" customFormat="1" ht="15" x14ac:dyDescent="0.2">
      <c r="B2" s="112"/>
    </row>
    <row r="3" spans="2:6" ht="15.75" x14ac:dyDescent="0.2">
      <c r="B3" s="134" t="s">
        <v>113</v>
      </c>
      <c r="C3" s="115"/>
      <c r="D3" s="115"/>
      <c r="E3" s="115"/>
    </row>
    <row r="4" spans="2:6" ht="15" x14ac:dyDescent="0.2">
      <c r="B4" s="135" t="s">
        <v>114</v>
      </c>
      <c r="C4" s="116"/>
      <c r="D4" s="116"/>
      <c r="E4" s="116"/>
    </row>
    <row r="5" spans="2:6" ht="18" x14ac:dyDescent="0.2">
      <c r="B5" s="283"/>
      <c r="C5" s="283"/>
      <c r="D5" s="283"/>
      <c r="E5" s="283"/>
    </row>
    <row r="6" spans="2:6" ht="15" x14ac:dyDescent="0.2">
      <c r="B6" s="135" t="s">
        <v>115</v>
      </c>
      <c r="C6" s="116"/>
      <c r="D6" s="116"/>
      <c r="E6" s="116"/>
    </row>
    <row r="7" spans="2:6" ht="18" x14ac:dyDescent="0.2">
      <c r="B7" s="284"/>
      <c r="C7" s="284"/>
      <c r="D7" s="284"/>
      <c r="E7" s="284"/>
    </row>
    <row r="8" spans="2:6" ht="15" x14ac:dyDescent="0.2">
      <c r="B8" s="116"/>
      <c r="C8" s="116"/>
    </row>
    <row r="9" spans="2:6" ht="15" x14ac:dyDescent="0.2">
      <c r="B9" s="133" t="s">
        <v>89</v>
      </c>
      <c r="C9" s="116"/>
      <c r="D9" s="116"/>
      <c r="E9" s="116"/>
    </row>
    <row r="10" spans="2:6" ht="15.75" customHeight="1" x14ac:dyDescent="0.2">
      <c r="B10" s="288" t="s">
        <v>134</v>
      </c>
      <c r="C10" s="288"/>
      <c r="D10" s="288"/>
      <c r="E10" s="288"/>
      <c r="F10" s="117"/>
    </row>
    <row r="11" spans="2:6" ht="35.25" customHeight="1" x14ac:dyDescent="0.2">
      <c r="B11" s="288"/>
      <c r="C11" s="288"/>
      <c r="D11" s="288"/>
      <c r="E11" s="288"/>
      <c r="F11" s="117"/>
    </row>
    <row r="12" spans="2:6" ht="15" x14ac:dyDescent="0.2">
      <c r="B12" s="116" t="s">
        <v>90</v>
      </c>
      <c r="C12" s="116"/>
    </row>
    <row r="13" spans="2:6" ht="15.75" x14ac:dyDescent="0.2">
      <c r="B13" s="133" t="s">
        <v>92</v>
      </c>
      <c r="C13" s="116"/>
      <c r="D13" s="118" t="s">
        <v>91</v>
      </c>
      <c r="E13" s="119">
        <f ca="1">TODAY()</f>
        <v>43496</v>
      </c>
    </row>
    <row r="14" spans="2:6" ht="15.75" x14ac:dyDescent="0.2">
      <c r="B14" s="132" t="s">
        <v>103</v>
      </c>
      <c r="C14" s="116"/>
      <c r="D14" s="116"/>
      <c r="E14" s="116"/>
    </row>
    <row r="15" spans="2:6" ht="15.75" x14ac:dyDescent="0.2">
      <c r="B15" s="132" t="s">
        <v>104</v>
      </c>
      <c r="C15" s="116"/>
      <c r="D15" s="116" t="s">
        <v>90</v>
      </c>
      <c r="E15" s="116"/>
    </row>
    <row r="16" spans="2:6" ht="15" x14ac:dyDescent="0.2">
      <c r="B16" s="116" t="s">
        <v>90</v>
      </c>
      <c r="C16" s="116"/>
    </row>
    <row r="17" spans="2:6" ht="15" x14ac:dyDescent="0.2">
      <c r="C17" s="116"/>
      <c r="D17" s="116" t="s">
        <v>93</v>
      </c>
      <c r="E17" s="116"/>
    </row>
    <row r="18" spans="2:6" ht="15" x14ac:dyDescent="0.2">
      <c r="B18" s="133" t="s">
        <v>112</v>
      </c>
      <c r="C18" s="116"/>
      <c r="D18" s="116"/>
      <c r="E18" s="116"/>
    </row>
    <row r="19" spans="2:6" ht="15.75" customHeight="1" x14ac:dyDescent="0.2">
      <c r="B19" s="290" t="s">
        <v>133</v>
      </c>
      <c r="C19" s="290"/>
      <c r="D19" s="290"/>
      <c r="E19" s="290"/>
    </row>
    <row r="20" spans="2:6" ht="15" customHeight="1" x14ac:dyDescent="0.2">
      <c r="B20" s="290"/>
      <c r="C20" s="290"/>
      <c r="D20" s="290"/>
      <c r="E20" s="290"/>
    </row>
    <row r="21" spans="2:6" ht="15" x14ac:dyDescent="0.2">
      <c r="B21" s="116"/>
      <c r="C21" s="116"/>
      <c r="D21" s="116"/>
      <c r="E21" s="116"/>
    </row>
    <row r="22" spans="2:6" ht="21" customHeight="1" x14ac:dyDescent="0.2">
      <c r="B22" s="116" t="s">
        <v>94</v>
      </c>
      <c r="C22" s="116"/>
      <c r="D22" s="116"/>
      <c r="E22" s="116"/>
      <c r="F22" s="113"/>
    </row>
    <row r="23" spans="2:6" ht="15" x14ac:dyDescent="0.2">
      <c r="B23" s="116"/>
      <c r="C23" s="116"/>
      <c r="D23" s="116"/>
      <c r="E23" s="116"/>
    </row>
    <row r="24" spans="2:6" ht="18" x14ac:dyDescent="0.2">
      <c r="B24" s="289" t="s">
        <v>95</v>
      </c>
      <c r="C24" s="289"/>
      <c r="D24" s="120"/>
      <c r="E24" s="120"/>
    </row>
    <row r="25" spans="2:6" ht="15" x14ac:dyDescent="0.2">
      <c r="B25" s="121" t="s">
        <v>96</v>
      </c>
      <c r="C25" s="121"/>
      <c r="D25" s="122" t="s">
        <v>97</v>
      </c>
      <c r="E25" s="122" t="s">
        <v>98</v>
      </c>
    </row>
    <row r="26" spans="2:6" ht="15" x14ac:dyDescent="0.2">
      <c r="B26" s="121" t="s">
        <v>99</v>
      </c>
      <c r="C26" s="121"/>
      <c r="D26" s="123">
        <f>Összesítő!C21</f>
        <v>0</v>
      </c>
      <c r="E26" s="123">
        <f>Összesítő!D21</f>
        <v>0</v>
      </c>
    </row>
    <row r="27" spans="2:6" ht="15.75" x14ac:dyDescent="0.2">
      <c r="B27" s="116" t="s">
        <v>100</v>
      </c>
      <c r="C27" s="116"/>
      <c r="D27" s="287">
        <f>ROUND(D26+E26,0)</f>
        <v>0</v>
      </c>
      <c r="E27" s="287"/>
    </row>
    <row r="28" spans="2:6" ht="15" x14ac:dyDescent="0.2">
      <c r="B28" s="121" t="s">
        <v>101</v>
      </c>
      <c r="C28" s="124">
        <v>0.27</v>
      </c>
      <c r="D28" s="286">
        <f>ROUND(D27*C28,0)</f>
        <v>0</v>
      </c>
      <c r="E28" s="286"/>
    </row>
    <row r="29" spans="2:6" ht="15.75" x14ac:dyDescent="0.2">
      <c r="B29" s="121" t="s">
        <v>107</v>
      </c>
      <c r="C29" s="121"/>
      <c r="D29" s="285">
        <f>ROUND(D27+D28,0)</f>
        <v>0</v>
      </c>
      <c r="E29" s="285"/>
    </row>
    <row r="31" spans="2:6" ht="131.25" customHeight="1" x14ac:dyDescent="0.2">
      <c r="B31" s="282" t="s">
        <v>111</v>
      </c>
      <c r="C31" s="282"/>
      <c r="D31" s="282"/>
      <c r="E31" s="282"/>
    </row>
    <row r="32" spans="2:6" ht="3" customHeight="1" x14ac:dyDescent="0.2"/>
    <row r="33" spans="2:5" ht="15" x14ac:dyDescent="0.2">
      <c r="B33" s="130"/>
      <c r="C33" s="131"/>
      <c r="D33" s="131"/>
      <c r="E33" s="131"/>
    </row>
  </sheetData>
  <sheetProtection algorithmName="SHA-512" hashValue="qoHgEesx/HLAn3gaao55wvQA8FWuyjL1C87/ooYbV5sx+QbHz3T+yNNxWyqkEsNGzsJ3EhL8A9GlFhSvvSVRDw==" saltValue="NSRbpuu/snC6uy5pSeO0rA==" spinCount="100000" sheet="1" selectLockedCells="1"/>
  <mergeCells count="9">
    <mergeCell ref="B31:E31"/>
    <mergeCell ref="B5:E5"/>
    <mergeCell ref="B7:E7"/>
    <mergeCell ref="D29:E29"/>
    <mergeCell ref="D28:E28"/>
    <mergeCell ref="D27:E27"/>
    <mergeCell ref="B10:E11"/>
    <mergeCell ref="B24:C24"/>
    <mergeCell ref="B19:E20"/>
  </mergeCells>
  <pageMargins left="0.19685039370078741" right="0.19685039370078741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3"/>
  <sheetViews>
    <sheetView view="pageBreakPreview" zoomScaleNormal="100" zoomScaleSheetLayoutView="100" workbookViewId="0">
      <selection activeCell="D21" sqref="D21"/>
    </sheetView>
  </sheetViews>
  <sheetFormatPr defaultColWidth="11" defaultRowHeight="12.75" x14ac:dyDescent="0.2"/>
  <cols>
    <col min="1" max="1" width="0.5" style="84" customWidth="1"/>
    <col min="2" max="2" width="34.25" style="84" customWidth="1"/>
    <col min="3" max="4" width="14.625" style="85" customWidth="1"/>
    <col min="5" max="5" width="0.5" style="84" customWidth="1"/>
    <col min="6" max="16384" width="11" style="84"/>
  </cols>
  <sheetData>
    <row r="1" spans="2:5" ht="3" customHeight="1" x14ac:dyDescent="0.2"/>
    <row r="2" spans="2:5" s="83" customFormat="1" ht="51.75" customHeight="1" x14ac:dyDescent="0.2">
      <c r="B2" s="291" t="s">
        <v>116</v>
      </c>
      <c r="C2" s="291"/>
      <c r="D2" s="291"/>
    </row>
    <row r="3" spans="2:5" s="92" customFormat="1" ht="7.5" customHeight="1" thickBot="1" x14ac:dyDescent="0.25">
      <c r="B3" s="93"/>
      <c r="C3" s="94"/>
      <c r="D3" s="94"/>
    </row>
    <row r="4" spans="2:5" s="87" customFormat="1" ht="25.5" x14ac:dyDescent="0.2">
      <c r="B4" s="77"/>
      <c r="C4" s="110" t="s">
        <v>105</v>
      </c>
      <c r="D4" s="111" t="s">
        <v>106</v>
      </c>
    </row>
    <row r="5" spans="2:5" x14ac:dyDescent="0.2">
      <c r="B5" s="106" t="str">
        <f>'7000 Járulékos feladatok'!C23</f>
        <v>7000 Járulékos feladatok</v>
      </c>
      <c r="C5" s="136">
        <f>'7000 Járulékos feladatok'!I23</f>
        <v>0</v>
      </c>
      <c r="D5" s="137">
        <f>'7000 Járulékos feladatok'!J23</f>
        <v>0</v>
      </c>
    </row>
    <row r="6" spans="2:5" ht="7.5" customHeight="1" x14ac:dyDescent="0.2">
      <c r="B6" s="105"/>
      <c r="C6" s="95"/>
      <c r="D6" s="96"/>
    </row>
    <row r="7" spans="2:5" s="88" customFormat="1" x14ac:dyDescent="0.2">
      <c r="B7" s="106" t="str">
        <f>'8000 "A" épület külső'!C52</f>
        <v>8000 "A" épület külső építési munkák</v>
      </c>
      <c r="C7" s="97"/>
      <c r="D7" s="98"/>
    </row>
    <row r="8" spans="2:5" x14ac:dyDescent="0.2">
      <c r="B8" s="107" t="str">
        <f>'8000 "A" épület külső'!C16</f>
        <v>8100 Homlokzatképzés</v>
      </c>
      <c r="C8" s="99">
        <f>'8000 "A" épület külső'!I16</f>
        <v>0</v>
      </c>
      <c r="D8" s="100">
        <f>'8000 "A" épület külső'!J16</f>
        <v>0</v>
      </c>
    </row>
    <row r="9" spans="2:5" x14ac:dyDescent="0.2">
      <c r="B9" s="107" t="str">
        <f>'8000 "A" épület külső'!C25</f>
        <v>8200 Tetőszerkezet, héjalás</v>
      </c>
      <c r="C9" s="99">
        <f>'8000 "A" épület külső'!I25</f>
        <v>0</v>
      </c>
      <c r="D9" s="100">
        <f>'8000 "A" épület külső'!J25</f>
        <v>0</v>
      </c>
    </row>
    <row r="10" spans="2:5" x14ac:dyDescent="0.2">
      <c r="B10" s="107" t="str">
        <f>'8000 "A" épület külső'!C41</f>
        <v>8300 Homlokzati nyílászárók</v>
      </c>
      <c r="C10" s="99">
        <f>'8000 "A" épület külső'!I41</f>
        <v>0</v>
      </c>
      <c r="D10" s="100">
        <f>'8000 "A" épület külső'!J41</f>
        <v>0</v>
      </c>
    </row>
    <row r="11" spans="2:5" x14ac:dyDescent="0.2">
      <c r="B11" s="107" t="str">
        <f>'8000 "A" épület külső'!C45</f>
        <v>8400 Padlásfödém hőszigetelés</v>
      </c>
      <c r="C11" s="99">
        <f>'8000 "A" épület külső'!I45</f>
        <v>0</v>
      </c>
      <c r="D11" s="100">
        <f>'8000 "A" épület külső'!J45</f>
        <v>0</v>
      </c>
    </row>
    <row r="12" spans="2:5" x14ac:dyDescent="0.2">
      <c r="B12" s="108" t="str">
        <f>'8000 "A" épület külső'!C50</f>
        <v>8500 Ereszcsatorna</v>
      </c>
      <c r="C12" s="99">
        <f>'8000 "A" épület külső'!I50</f>
        <v>0</v>
      </c>
      <c r="D12" s="100">
        <f>'8000 "A" épület külső'!J50</f>
        <v>0</v>
      </c>
    </row>
    <row r="13" spans="2:5" ht="7.5" customHeight="1" x14ac:dyDescent="0.2">
      <c r="B13" s="105"/>
      <c r="C13" s="101"/>
      <c r="D13" s="102"/>
    </row>
    <row r="14" spans="2:5" s="88" customFormat="1" x14ac:dyDescent="0.2">
      <c r="B14" s="138" t="str">
        <f>'9000 "B" épület külső'!C56</f>
        <v>9000 "B" épület külső építési munkák</v>
      </c>
      <c r="C14" s="97"/>
      <c r="D14" s="98"/>
    </row>
    <row r="15" spans="2:5" ht="15.75" x14ac:dyDescent="0.2">
      <c r="B15" s="107" t="str">
        <f>'9000 "B" épület külső'!C16</f>
        <v>9100 Homlokzatképzés</v>
      </c>
      <c r="C15" s="99">
        <f>'9000 "B" épület külső'!I16</f>
        <v>0</v>
      </c>
      <c r="D15" s="100">
        <f>'9000 "B" épület külső'!J16</f>
        <v>0</v>
      </c>
      <c r="E15" s="109"/>
    </row>
    <row r="16" spans="2:5" x14ac:dyDescent="0.2">
      <c r="B16" s="107" t="str">
        <f>'9000 "B" épület külső'!C25</f>
        <v>9200 Tetőszerkezet, héjalás</v>
      </c>
      <c r="C16" s="99">
        <f>'9000 "B" épület külső'!I25</f>
        <v>0</v>
      </c>
      <c r="D16" s="100">
        <f>'9000 "B" épület külső'!J25</f>
        <v>0</v>
      </c>
    </row>
    <row r="17" spans="1:4" x14ac:dyDescent="0.2">
      <c r="B17" s="107" t="str">
        <f>'9000 "B" épület külső'!C45</f>
        <v>9300 Homlokzati nyílászárók</v>
      </c>
      <c r="C17" s="99">
        <f>'9000 "B" épület külső'!I45</f>
        <v>0</v>
      </c>
      <c r="D17" s="100">
        <f>'9000 "B" épület külső'!J45</f>
        <v>0</v>
      </c>
    </row>
    <row r="18" spans="1:4" x14ac:dyDescent="0.2">
      <c r="B18" s="107" t="str">
        <f>'9000 "B" épület külső'!C49</f>
        <v>9400 Padlásfödém hőszigetelés</v>
      </c>
      <c r="C18" s="99">
        <f>'9000 "B" épület külső'!I49</f>
        <v>0</v>
      </c>
      <c r="D18" s="100">
        <f>'9000 "B" épület külső'!J49</f>
        <v>0</v>
      </c>
    </row>
    <row r="19" spans="1:4" x14ac:dyDescent="0.2">
      <c r="B19" s="107" t="str">
        <f>'9000 "B" épület külső'!C54</f>
        <v>9500 Ereszcsatorna</v>
      </c>
      <c r="C19" s="99">
        <f>'9000 "B" épület külső'!I54</f>
        <v>0</v>
      </c>
      <c r="D19" s="100">
        <f>'9000 "B" épület külső'!J54</f>
        <v>0</v>
      </c>
    </row>
    <row r="20" spans="1:4" s="89" customFormat="1" ht="7.5" customHeight="1" x14ac:dyDescent="0.2">
      <c r="B20" s="105"/>
      <c r="C20" s="103"/>
      <c r="D20" s="104"/>
    </row>
    <row r="21" spans="1:4" ht="13.5" thickBot="1" x14ac:dyDescent="0.25">
      <c r="B21" s="139" t="s">
        <v>102</v>
      </c>
      <c r="C21" s="140">
        <f>SUM(C5:C20)</f>
        <v>0</v>
      </c>
      <c r="D21" s="141">
        <f>SUM(D5:D20)</f>
        <v>0</v>
      </c>
    </row>
    <row r="22" spans="1:4" s="90" customFormat="1" ht="3" customHeight="1" x14ac:dyDescent="0.2">
      <c r="C22" s="86"/>
      <c r="D22" s="91"/>
    </row>
    <row r="23" spans="1:4" s="83" customFormat="1" ht="27" customHeight="1" x14ac:dyDescent="0.2">
      <c r="A23" s="82"/>
    </row>
  </sheetData>
  <sheetProtection algorithmName="SHA-512" hashValue="SG6XBhnJMnUWO0V7caZKnFbgKsZJbjclEwbttew50WjL5+xCu2Jf0I497XjebD+0Nw41rVB6oxU5gfzKRHILdw==" saltValue="QPsaO3lKWtQaoy1Iknh8ag==" spinCount="100000" sheet="1" objects="1" scenarios="1" selectLockedCells="1"/>
  <mergeCells count="1">
    <mergeCell ref="B2:D2"/>
  </mergeCells>
  <phoneticPr fontId="3" type="noConversion"/>
  <pageMargins left="0.19685039370078741" right="0.19685039370078741" top="0.74803149606299213" bottom="0.74803149606299213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4"/>
  <sheetViews>
    <sheetView view="pageBreakPreview" zoomScaleNormal="100" zoomScaleSheetLayoutView="100" workbookViewId="0">
      <selection activeCell="G8" sqref="G8"/>
    </sheetView>
  </sheetViews>
  <sheetFormatPr defaultColWidth="10.75" defaultRowHeight="12.75" x14ac:dyDescent="0.2"/>
  <cols>
    <col min="1" max="1" width="0.5" style="2" customWidth="1"/>
    <col min="2" max="2" width="7" style="6" customWidth="1"/>
    <col min="3" max="3" width="45.625" style="57" customWidth="1"/>
    <col min="4" max="4" width="6.625" style="43" customWidth="1"/>
    <col min="5" max="5" width="8.625" style="44" customWidth="1"/>
    <col min="6" max="6" width="6.125" style="43" customWidth="1"/>
    <col min="7" max="9" width="10.375" style="45" customWidth="1"/>
    <col min="10" max="10" width="10.375" style="58" customWidth="1"/>
    <col min="11" max="11" width="0.5" style="58" customWidth="1"/>
    <col min="12" max="16384" width="10.75" style="2"/>
  </cols>
  <sheetData>
    <row r="1" spans="2:11" ht="3" customHeight="1" thickBot="1" x14ac:dyDescent="0.25">
      <c r="C1" s="42"/>
      <c r="J1" s="11"/>
      <c r="K1" s="11"/>
    </row>
    <row r="2" spans="2:11" s="3" customFormat="1" ht="24.75" thickBot="1" x14ac:dyDescent="0.25">
      <c r="B2" s="35" t="s">
        <v>33</v>
      </c>
      <c r="C2" s="46" t="s">
        <v>48</v>
      </c>
      <c r="D2" s="37"/>
      <c r="E2" s="47" t="s">
        <v>49</v>
      </c>
      <c r="F2" s="48" t="s">
        <v>43</v>
      </c>
      <c r="G2" s="49" t="s">
        <v>46</v>
      </c>
      <c r="H2" s="49" t="s">
        <v>30</v>
      </c>
      <c r="I2" s="49" t="s">
        <v>61</v>
      </c>
      <c r="J2" s="50" t="s">
        <v>60</v>
      </c>
      <c r="K2" s="51"/>
    </row>
    <row r="3" spans="2:11" s="3" customFormat="1" ht="39" hidden="1" thickBot="1" x14ac:dyDescent="0.25">
      <c r="B3" s="23"/>
      <c r="C3" s="52"/>
      <c r="D3" s="53" t="s">
        <v>42</v>
      </c>
      <c r="E3" s="54" t="s">
        <v>58</v>
      </c>
      <c r="F3" s="53" t="s">
        <v>45</v>
      </c>
      <c r="G3" s="55" t="s">
        <v>47</v>
      </c>
      <c r="H3" s="55" t="s">
        <v>31</v>
      </c>
      <c r="I3" s="55" t="s">
        <v>26</v>
      </c>
      <c r="J3" s="56" t="s">
        <v>35</v>
      </c>
      <c r="K3" s="51"/>
    </row>
    <row r="4" spans="2:11" ht="13.5" thickBot="1" x14ac:dyDescent="0.25"/>
    <row r="5" spans="2:11" s="7" customFormat="1" ht="13.5" thickBot="1" x14ac:dyDescent="0.25">
      <c r="B5" s="142">
        <v>7000</v>
      </c>
      <c r="C5" s="143" t="s">
        <v>14</v>
      </c>
      <c r="D5" s="144"/>
      <c r="E5" s="145"/>
      <c r="F5" s="144"/>
      <c r="G5" s="146"/>
      <c r="H5" s="146"/>
      <c r="I5" s="146"/>
      <c r="J5" s="147"/>
      <c r="K5" s="59"/>
    </row>
    <row r="6" spans="2:11" x14ac:dyDescent="0.2">
      <c r="B6" s="18"/>
      <c r="J6" s="60"/>
    </row>
    <row r="7" spans="2:11" s="8" customFormat="1" x14ac:dyDescent="0.2">
      <c r="B7" s="189">
        <v>7100</v>
      </c>
      <c r="C7" s="260" t="s">
        <v>19</v>
      </c>
      <c r="D7" s="261"/>
      <c r="E7" s="262"/>
      <c r="F7" s="263"/>
      <c r="G7" s="264"/>
      <c r="H7" s="264"/>
      <c r="I7" s="264"/>
      <c r="J7" s="265"/>
      <c r="K7" s="61"/>
    </row>
    <row r="8" spans="2:11" s="81" customFormat="1" x14ac:dyDescent="0.2">
      <c r="B8" s="266">
        <v>7101</v>
      </c>
      <c r="C8" s="64" t="s">
        <v>23</v>
      </c>
      <c r="D8" s="267"/>
      <c r="E8" s="268">
        <v>60</v>
      </c>
      <c r="F8" s="177" t="s">
        <v>29</v>
      </c>
      <c r="G8" s="68"/>
      <c r="H8" s="68"/>
      <c r="I8" s="179">
        <f>E8*G8</f>
        <v>0</v>
      </c>
      <c r="J8" s="180">
        <f>E8*H8</f>
        <v>0</v>
      </c>
      <c r="K8" s="62"/>
    </row>
    <row r="9" spans="2:11" x14ac:dyDescent="0.2">
      <c r="B9" s="71">
        <v>7102</v>
      </c>
      <c r="C9" s="64" t="s">
        <v>84</v>
      </c>
      <c r="D9" s="269"/>
      <c r="E9" s="270">
        <v>1</v>
      </c>
      <c r="F9" s="80" t="s">
        <v>32</v>
      </c>
      <c r="G9" s="271"/>
      <c r="H9" s="68"/>
      <c r="I9" s="165">
        <f>E9*G9</f>
        <v>0</v>
      </c>
      <c r="J9" s="166">
        <f>E9*H9</f>
        <v>0</v>
      </c>
    </row>
    <row r="10" spans="2:11" ht="25.5" x14ac:dyDescent="0.2">
      <c r="B10" s="71">
        <v>7103</v>
      </c>
      <c r="C10" s="64" t="s">
        <v>50</v>
      </c>
      <c r="D10" s="269"/>
      <c r="E10" s="270">
        <v>1</v>
      </c>
      <c r="F10" s="80" t="s">
        <v>32</v>
      </c>
      <c r="G10" s="68"/>
      <c r="H10" s="68"/>
      <c r="I10" s="165">
        <f>E10*G10</f>
        <v>0</v>
      </c>
      <c r="J10" s="166">
        <f>E10*H10</f>
        <v>0</v>
      </c>
    </row>
    <row r="11" spans="2:11" ht="25.5" x14ac:dyDescent="0.2">
      <c r="B11" s="71">
        <v>7104</v>
      </c>
      <c r="C11" s="64" t="s">
        <v>85</v>
      </c>
      <c r="D11" s="269"/>
      <c r="E11" s="270">
        <v>1</v>
      </c>
      <c r="F11" s="80" t="s">
        <v>88</v>
      </c>
      <c r="G11" s="68"/>
      <c r="H11" s="68"/>
      <c r="I11" s="165">
        <f>E11*G11</f>
        <v>0</v>
      </c>
      <c r="J11" s="166">
        <f>E11*H11</f>
        <v>0</v>
      </c>
    </row>
    <row r="12" spans="2:11" x14ac:dyDescent="0.2">
      <c r="B12" s="71">
        <v>7105</v>
      </c>
      <c r="C12" s="64" t="s">
        <v>12</v>
      </c>
      <c r="D12" s="269"/>
      <c r="E12" s="270">
        <v>5</v>
      </c>
      <c r="F12" s="80" t="s">
        <v>57</v>
      </c>
      <c r="G12" s="271"/>
      <c r="H12" s="68"/>
      <c r="I12" s="165">
        <f>E12*G12</f>
        <v>0</v>
      </c>
      <c r="J12" s="166">
        <f>E12*H12</f>
        <v>0</v>
      </c>
    </row>
    <row r="13" spans="2:11" s="7" customFormat="1" x14ac:dyDescent="0.2">
      <c r="B13" s="196"/>
      <c r="C13" s="272" t="str">
        <f>B7 &amp; C7</f>
        <v>7100 Organizáció</v>
      </c>
      <c r="D13" s="273" t="s">
        <v>36</v>
      </c>
      <c r="E13" s="274"/>
      <c r="F13" s="200"/>
      <c r="G13" s="275"/>
      <c r="H13" s="275"/>
      <c r="I13" s="275">
        <f>SUM(I8:I12)</f>
        <v>0</v>
      </c>
      <c r="J13" s="276">
        <f>SUM(J8:J12)</f>
        <v>0</v>
      </c>
      <c r="K13" s="59"/>
    </row>
    <row r="14" spans="2:11" x14ac:dyDescent="0.2">
      <c r="B14" s="71"/>
      <c r="C14" s="79"/>
      <c r="D14" s="269"/>
      <c r="E14" s="277"/>
      <c r="F14" s="269"/>
      <c r="G14" s="278"/>
      <c r="H14" s="278"/>
      <c r="I14" s="278"/>
      <c r="J14" s="279"/>
    </row>
    <row r="15" spans="2:11" s="8" customFormat="1" x14ac:dyDescent="0.2">
      <c r="B15" s="189">
        <v>7200</v>
      </c>
      <c r="C15" s="260" t="s">
        <v>18</v>
      </c>
      <c r="D15" s="261"/>
      <c r="E15" s="262"/>
      <c r="F15" s="263"/>
      <c r="G15" s="264"/>
      <c r="H15" s="264"/>
      <c r="I15" s="264"/>
      <c r="J15" s="265"/>
      <c r="K15" s="61"/>
    </row>
    <row r="16" spans="2:11" x14ac:dyDescent="0.2">
      <c r="B16" s="71">
        <v>7201</v>
      </c>
      <c r="C16" s="64" t="s">
        <v>86</v>
      </c>
      <c r="D16" s="269"/>
      <c r="E16" s="268">
        <v>1</v>
      </c>
      <c r="F16" s="177" t="s">
        <v>32</v>
      </c>
      <c r="G16" s="68"/>
      <c r="H16" s="68"/>
      <c r="I16" s="179">
        <f>E16*G16</f>
        <v>0</v>
      </c>
      <c r="J16" s="180">
        <f>E16*H16</f>
        <v>0</v>
      </c>
    </row>
    <row r="17" spans="2:11" s="7" customFormat="1" x14ac:dyDescent="0.2">
      <c r="B17" s="196"/>
      <c r="C17" s="272" t="str">
        <f>B15 &amp; C15</f>
        <v>7200 Tervezési, dokumentálási feladatok</v>
      </c>
      <c r="D17" s="273" t="s">
        <v>36</v>
      </c>
      <c r="E17" s="274"/>
      <c r="F17" s="200"/>
      <c r="G17" s="275"/>
      <c r="H17" s="275"/>
      <c r="I17" s="275">
        <f>SUM(I16:I16)</f>
        <v>0</v>
      </c>
      <c r="J17" s="276">
        <f>SUM(J16:J16)</f>
        <v>0</v>
      </c>
      <c r="K17" s="59"/>
    </row>
    <row r="18" spans="2:11" x14ac:dyDescent="0.2">
      <c r="B18" s="71"/>
      <c r="C18" s="79"/>
      <c r="D18" s="269"/>
      <c r="E18" s="277"/>
      <c r="F18" s="269"/>
      <c r="G18" s="278"/>
      <c r="H18" s="278"/>
      <c r="I18" s="278"/>
      <c r="J18" s="279"/>
    </row>
    <row r="19" spans="2:11" s="8" customFormat="1" x14ac:dyDescent="0.2">
      <c r="B19" s="189">
        <v>7300</v>
      </c>
      <c r="C19" s="260" t="s">
        <v>4</v>
      </c>
      <c r="D19" s="261"/>
      <c r="E19" s="262"/>
      <c r="F19" s="263"/>
      <c r="G19" s="264"/>
      <c r="H19" s="264"/>
      <c r="I19" s="264"/>
      <c r="J19" s="265"/>
      <c r="K19" s="61"/>
    </row>
    <row r="20" spans="2:11" ht="25.5" x14ac:dyDescent="0.2">
      <c r="B20" s="71">
        <v>7301</v>
      </c>
      <c r="C20" s="64" t="s">
        <v>87</v>
      </c>
      <c r="D20" s="269"/>
      <c r="E20" s="268">
        <v>1</v>
      </c>
      <c r="F20" s="177" t="s">
        <v>32</v>
      </c>
      <c r="G20" s="68"/>
      <c r="H20" s="68"/>
      <c r="I20" s="179">
        <f>E20*G20</f>
        <v>0</v>
      </c>
      <c r="J20" s="180">
        <f>E20*H20</f>
        <v>0</v>
      </c>
    </row>
    <row r="21" spans="2:11" s="7" customFormat="1" x14ac:dyDescent="0.2">
      <c r="B21" s="196"/>
      <c r="C21" s="272" t="str">
        <f>B19 &amp; C19</f>
        <v>7300 Ideiglenes mérők elhelyezése</v>
      </c>
      <c r="D21" s="273" t="s">
        <v>36</v>
      </c>
      <c r="E21" s="274"/>
      <c r="F21" s="200"/>
      <c r="G21" s="275"/>
      <c r="H21" s="275"/>
      <c r="I21" s="275">
        <f>SUM(I20)</f>
        <v>0</v>
      </c>
      <c r="J21" s="276">
        <f>SUM(J20)</f>
        <v>0</v>
      </c>
      <c r="K21" s="59"/>
    </row>
    <row r="22" spans="2:11" ht="13.5" thickBot="1" x14ac:dyDescent="0.25">
      <c r="B22" s="18"/>
      <c r="J22" s="60"/>
    </row>
    <row r="23" spans="2:11" s="7" customFormat="1" ht="13.5" thickBot="1" x14ac:dyDescent="0.25">
      <c r="B23" s="148"/>
      <c r="C23" s="149" t="str">
        <f>B5 &amp; C5</f>
        <v>7000 Járulékos feladatok</v>
      </c>
      <c r="D23" s="150" t="s">
        <v>37</v>
      </c>
      <c r="E23" s="145"/>
      <c r="F23" s="151"/>
      <c r="G23" s="146"/>
      <c r="H23" s="146"/>
      <c r="I23" s="146">
        <f>I13+I17+I21</f>
        <v>0</v>
      </c>
      <c r="J23" s="152">
        <f>J13+J17+J21</f>
        <v>0</v>
      </c>
      <c r="K23" s="59"/>
    </row>
    <row r="24" spans="2:11" ht="3" customHeight="1" x14ac:dyDescent="0.2">
      <c r="C24" s="42"/>
      <c r="J24" s="11"/>
      <c r="K24" s="11"/>
    </row>
  </sheetData>
  <sheetProtection algorithmName="SHA-512" hashValue="7D2Rm6lh0MeyJacwEQq5sarfgrWyZBc3fEuZiUCNy1hnvM5P3E5caqu4fjcUomS0VoTZhESVXBogbmKd/RABPg==" saltValue="VTOZWAWpSsdaK88Cuflu4A==" spinCount="100000" sheet="1" objects="1" scenarios="1" selectLockedCells="1"/>
  <phoneticPr fontId="3" type="noConversion"/>
  <pageMargins left="0.19685039370078741" right="0.19685039370078741" top="0.74803149606299213" bottom="0.74803149606299213" header="0.31496062992125984" footer="0.31496062992125984"/>
  <pageSetup paperSize="9" scale="76" fitToHeight="0" orientation="portrait" r:id="rId1"/>
  <headerFooter>
    <oddHeader>&amp;R&amp;"Verdana,Dőlt"&amp;A</oddHeader>
  </headerFooter>
  <ignoredErrors>
    <ignoredError sqref="I8:J12 I13:J13 I16:J16 I17:J17 I20:J20 I21:J21 I23:J23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53"/>
  <sheetViews>
    <sheetView tabSelected="1" view="pageBreakPreview" topLeftCell="A25" zoomScaleNormal="100" zoomScaleSheetLayoutView="100" workbookViewId="0">
      <selection activeCell="A40" sqref="A40:XFD40"/>
    </sheetView>
  </sheetViews>
  <sheetFormatPr defaultColWidth="10.75" defaultRowHeight="12.75" x14ac:dyDescent="0.2"/>
  <cols>
    <col min="1" max="1" width="0.5" style="2" customWidth="1"/>
    <col min="2" max="2" width="7.875" style="6" customWidth="1"/>
    <col min="3" max="3" width="45.625" style="4" customWidth="1"/>
    <col min="4" max="4" width="6.625" style="1" customWidth="1"/>
    <col min="5" max="5" width="8.625" style="16" customWidth="1"/>
    <col min="6" max="6" width="6.125" style="1" customWidth="1"/>
    <col min="7" max="8" width="10.375" style="10" customWidth="1"/>
    <col min="9" max="9" width="11.5" style="10" bestFit="1" customWidth="1"/>
    <col min="10" max="10" width="11.5" style="14" bestFit="1" customWidth="1"/>
    <col min="11" max="11" width="0.5" style="14" customWidth="1"/>
    <col min="12" max="12" width="6.375" style="2" hidden="1" customWidth="1"/>
    <col min="13" max="13" width="8.125" style="2" hidden="1" customWidth="1"/>
    <col min="14" max="14" width="10.75" style="2" hidden="1" customWidth="1"/>
    <col min="15" max="15" width="6.875" style="2" hidden="1" customWidth="1"/>
    <col min="16" max="16" width="10.75" style="2" hidden="1" customWidth="1"/>
    <col min="17" max="16384" width="10.75" style="2"/>
  </cols>
  <sheetData>
    <row r="1" spans="1:14" ht="3" customHeight="1" thickBot="1" x14ac:dyDescent="0.25">
      <c r="C1" s="5"/>
      <c r="J1" s="11"/>
      <c r="K1" s="11"/>
    </row>
    <row r="2" spans="1:14" s="3" customFormat="1" ht="24.75" thickBot="1" x14ac:dyDescent="0.25">
      <c r="B2" s="35" t="s">
        <v>33</v>
      </c>
      <c r="C2" s="36" t="s">
        <v>48</v>
      </c>
      <c r="D2" s="37"/>
      <c r="E2" s="38" t="s">
        <v>49</v>
      </c>
      <c r="F2" s="39" t="s">
        <v>43</v>
      </c>
      <c r="G2" s="40" t="s">
        <v>46</v>
      </c>
      <c r="H2" s="40" t="s">
        <v>30</v>
      </c>
      <c r="I2" s="40" t="s">
        <v>61</v>
      </c>
      <c r="J2" s="41" t="s">
        <v>60</v>
      </c>
      <c r="K2" s="12"/>
    </row>
    <row r="3" spans="1:14" s="3" customFormat="1" ht="39" hidden="1" thickBot="1" x14ac:dyDescent="0.25">
      <c r="B3" s="23"/>
      <c r="C3" s="24"/>
      <c r="D3" s="25" t="s">
        <v>7</v>
      </c>
      <c r="E3" s="30" t="s">
        <v>44</v>
      </c>
      <c r="F3" s="25" t="s">
        <v>45</v>
      </c>
      <c r="G3" s="26" t="s">
        <v>47</v>
      </c>
      <c r="H3" s="26" t="s">
        <v>31</v>
      </c>
      <c r="I3" s="26" t="s">
        <v>26</v>
      </c>
      <c r="J3" s="27" t="s">
        <v>35</v>
      </c>
      <c r="K3" s="12"/>
    </row>
    <row r="4" spans="1:14" ht="13.5" thickBot="1" x14ac:dyDescent="0.25"/>
    <row r="5" spans="1:14" s="7" customFormat="1" ht="13.5" thickBot="1" x14ac:dyDescent="0.25">
      <c r="B5" s="153">
        <v>8000</v>
      </c>
      <c r="C5" s="154" t="s">
        <v>0</v>
      </c>
      <c r="D5" s="155"/>
      <c r="E5" s="156"/>
      <c r="F5" s="155"/>
      <c r="G5" s="157"/>
      <c r="H5" s="157"/>
      <c r="I5" s="157"/>
      <c r="J5" s="158"/>
      <c r="K5" s="13"/>
    </row>
    <row r="6" spans="1:14" x14ac:dyDescent="0.2">
      <c r="B6" s="18"/>
      <c r="J6" s="19"/>
    </row>
    <row r="7" spans="1:14" s="8" customFormat="1" x14ac:dyDescent="0.2">
      <c r="B7" s="189">
        <v>8100</v>
      </c>
      <c r="C7" s="190" t="s">
        <v>41</v>
      </c>
      <c r="D7" s="191"/>
      <c r="E7" s="192"/>
      <c r="F7" s="193"/>
      <c r="G7" s="194"/>
      <c r="H7" s="194"/>
      <c r="I7" s="194"/>
      <c r="J7" s="195"/>
      <c r="K7" s="15"/>
    </row>
    <row r="8" spans="1:14" x14ac:dyDescent="0.2">
      <c r="A8" s="33"/>
      <c r="B8" s="71">
        <v>8101</v>
      </c>
      <c r="C8" s="64" t="s">
        <v>76</v>
      </c>
      <c r="D8" s="77"/>
      <c r="E8" s="164">
        <v>8</v>
      </c>
      <c r="F8" s="80" t="s">
        <v>38</v>
      </c>
      <c r="G8" s="72"/>
      <c r="H8" s="68"/>
      <c r="I8" s="165"/>
      <c r="J8" s="166">
        <f>E8*H8</f>
        <v>0</v>
      </c>
      <c r="K8" s="28"/>
    </row>
    <row r="9" spans="1:14" x14ac:dyDescent="0.2">
      <c r="A9"/>
      <c r="B9" s="71">
        <v>8102</v>
      </c>
      <c r="C9" s="64" t="s">
        <v>77</v>
      </c>
      <c r="D9" s="77"/>
      <c r="E9" s="164">
        <v>113.52</v>
      </c>
      <c r="F9" s="80" t="s">
        <v>29</v>
      </c>
      <c r="G9" s="72"/>
      <c r="H9" s="68"/>
      <c r="I9" s="165"/>
      <c r="J9" s="166">
        <f>E9*H9</f>
        <v>0</v>
      </c>
      <c r="K9" s="28"/>
    </row>
    <row r="10" spans="1:14" ht="63.75" x14ac:dyDescent="0.2">
      <c r="B10" s="71">
        <v>8103</v>
      </c>
      <c r="C10" s="64" t="s">
        <v>118</v>
      </c>
      <c r="D10" s="167"/>
      <c r="E10" s="164">
        <f>163.09+P36+P37+P38</f>
        <v>180.18249999999998</v>
      </c>
      <c r="F10" s="80" t="s">
        <v>117</v>
      </c>
      <c r="G10" s="68"/>
      <c r="H10" s="68"/>
      <c r="I10" s="165">
        <f t="shared" ref="I10:I14" si="0">E10*G10</f>
        <v>0</v>
      </c>
      <c r="J10" s="166">
        <f t="shared" ref="J10:J14" si="1">E10*H10</f>
        <v>0</v>
      </c>
    </row>
    <row r="11" spans="1:14" ht="63.75" x14ac:dyDescent="0.2">
      <c r="B11" s="71">
        <v>8104</v>
      </c>
      <c r="C11" s="64" t="s">
        <v>124</v>
      </c>
      <c r="D11" s="167"/>
      <c r="E11" s="164">
        <f>O39/100*0.2</f>
        <v>21.44</v>
      </c>
      <c r="F11" s="80" t="s">
        <v>117</v>
      </c>
      <c r="G11" s="68"/>
      <c r="H11" s="68"/>
      <c r="I11" s="165">
        <f t="shared" si="0"/>
        <v>0</v>
      </c>
      <c r="J11" s="166">
        <f t="shared" si="1"/>
        <v>0</v>
      </c>
    </row>
    <row r="12" spans="1:14" ht="25.5" x14ac:dyDescent="0.2">
      <c r="B12" s="71">
        <v>8105</v>
      </c>
      <c r="C12" s="64" t="s">
        <v>119</v>
      </c>
      <c r="D12" s="167"/>
      <c r="E12" s="164">
        <f>M12*0.3</f>
        <v>23.697000000000003</v>
      </c>
      <c r="F12" s="80" t="s">
        <v>117</v>
      </c>
      <c r="G12" s="68"/>
      <c r="H12" s="68"/>
      <c r="I12" s="165">
        <f t="shared" ref="I12" si="2">E12*G12</f>
        <v>0</v>
      </c>
      <c r="J12" s="166">
        <f t="shared" ref="J12" si="3">E12*H12</f>
        <v>0</v>
      </c>
      <c r="M12" s="129">
        <f>2*28.16+15.47+2*0.12+6.84+0.12</f>
        <v>78.990000000000009</v>
      </c>
    </row>
    <row r="13" spans="1:14" ht="76.5" x14ac:dyDescent="0.2">
      <c r="B13" s="71">
        <v>8105</v>
      </c>
      <c r="C13" s="64" t="s">
        <v>120</v>
      </c>
      <c r="D13" s="167"/>
      <c r="E13" s="164">
        <f>M13*0.3</f>
        <v>23.697000000000003</v>
      </c>
      <c r="F13" s="80" t="s">
        <v>117</v>
      </c>
      <c r="G13" s="68"/>
      <c r="H13" s="68"/>
      <c r="I13" s="165">
        <f t="shared" ref="I13" si="4">E13*G13</f>
        <v>0</v>
      </c>
      <c r="J13" s="166">
        <f t="shared" ref="J13" si="5">E13*H13</f>
        <v>0</v>
      </c>
      <c r="M13" s="129">
        <f>2*28.16+15.47+2*0.12+6.84+0.12</f>
        <v>78.990000000000009</v>
      </c>
    </row>
    <row r="14" spans="1:14" ht="51" x14ac:dyDescent="0.2">
      <c r="B14" s="71">
        <v>8106</v>
      </c>
      <c r="C14" s="64" t="s">
        <v>64</v>
      </c>
      <c r="D14" s="168"/>
      <c r="E14" s="164">
        <f>E10+E11</f>
        <v>201.62249999999997</v>
      </c>
      <c r="F14" s="80" t="s">
        <v>117</v>
      </c>
      <c r="G14" s="68"/>
      <c r="H14" s="68"/>
      <c r="I14" s="165">
        <f t="shared" si="0"/>
        <v>0</v>
      </c>
      <c r="J14" s="166">
        <f t="shared" si="1"/>
        <v>0</v>
      </c>
      <c r="N14" s="63"/>
    </row>
    <row r="15" spans="1:14" ht="51" x14ac:dyDescent="0.2">
      <c r="B15" s="71">
        <v>8107</v>
      </c>
      <c r="C15" s="64" t="s">
        <v>65</v>
      </c>
      <c r="D15" s="168"/>
      <c r="E15" s="164">
        <f>E12</f>
        <v>23.697000000000003</v>
      </c>
      <c r="F15" s="80" t="s">
        <v>117</v>
      </c>
      <c r="G15" s="68"/>
      <c r="H15" s="68"/>
      <c r="I15" s="165">
        <f t="shared" ref="I15" si="6">E15*G15</f>
        <v>0</v>
      </c>
      <c r="J15" s="166">
        <f t="shared" ref="J15" si="7">E15*H15</f>
        <v>0</v>
      </c>
      <c r="N15" s="63"/>
    </row>
    <row r="16" spans="1:14" s="7" customFormat="1" x14ac:dyDescent="0.2">
      <c r="B16" s="196"/>
      <c r="C16" s="197" t="str">
        <f>B7 &amp; C7</f>
        <v>8100 Homlokzatképzés</v>
      </c>
      <c r="D16" s="198" t="s">
        <v>36</v>
      </c>
      <c r="E16" s="199"/>
      <c r="F16" s="200"/>
      <c r="G16" s="201"/>
      <c r="H16" s="201"/>
      <c r="I16" s="201">
        <f>SUM(I8:I15)</f>
        <v>0</v>
      </c>
      <c r="J16" s="202">
        <f>SUM(J8:J15)</f>
        <v>0</v>
      </c>
      <c r="K16" s="13"/>
    </row>
    <row r="17" spans="1:14" s="7" customFormat="1" x14ac:dyDescent="0.2">
      <c r="B17" s="169"/>
      <c r="C17" s="170"/>
      <c r="D17" s="171"/>
      <c r="E17" s="172"/>
      <c r="F17" s="173"/>
      <c r="G17" s="174"/>
      <c r="H17" s="174"/>
      <c r="I17" s="174"/>
      <c r="J17" s="175"/>
      <c r="K17" s="13"/>
    </row>
    <row r="18" spans="1:14" s="7" customFormat="1" x14ac:dyDescent="0.2">
      <c r="A18" s="8"/>
      <c r="B18" s="189">
        <v>8200</v>
      </c>
      <c r="C18" s="203" t="s">
        <v>28</v>
      </c>
      <c r="D18" s="204"/>
      <c r="E18" s="192"/>
      <c r="F18" s="193"/>
      <c r="G18" s="194"/>
      <c r="H18" s="194"/>
      <c r="I18" s="194"/>
      <c r="J18" s="195"/>
      <c r="K18" s="31"/>
    </row>
    <row r="19" spans="1:14" ht="38.25" x14ac:dyDescent="0.2">
      <c r="B19" s="71">
        <v>8201</v>
      </c>
      <c r="C19" s="64" t="s">
        <v>34</v>
      </c>
      <c r="D19" s="167"/>
      <c r="E19" s="176">
        <v>675.73</v>
      </c>
      <c r="F19" s="177" t="s">
        <v>117</v>
      </c>
      <c r="G19" s="187"/>
      <c r="H19" s="178"/>
      <c r="I19" s="179">
        <f t="shared" ref="I19:I24" si="8">E19*G19</f>
        <v>0</v>
      </c>
      <c r="J19" s="180">
        <f t="shared" ref="J19:J24" si="9">E19*H19</f>
        <v>0</v>
      </c>
    </row>
    <row r="20" spans="1:14" ht="51" x14ac:dyDescent="0.2">
      <c r="A20"/>
      <c r="B20" s="71">
        <v>8202</v>
      </c>
      <c r="C20" s="64" t="s">
        <v>25</v>
      </c>
      <c r="D20" s="167"/>
      <c r="E20" s="164">
        <v>50</v>
      </c>
      <c r="F20" s="80" t="s">
        <v>117</v>
      </c>
      <c r="G20" s="68"/>
      <c r="H20" s="68"/>
      <c r="I20" s="165">
        <f t="shared" si="8"/>
        <v>0</v>
      </c>
      <c r="J20" s="166">
        <f t="shared" si="9"/>
        <v>0</v>
      </c>
      <c r="K20" s="28"/>
    </row>
    <row r="21" spans="1:14" s="7" customFormat="1" ht="25.5" x14ac:dyDescent="0.2">
      <c r="A21" s="34"/>
      <c r="B21" s="71">
        <v>8203</v>
      </c>
      <c r="C21" s="64" t="s">
        <v>74</v>
      </c>
      <c r="D21" s="77"/>
      <c r="E21" s="164">
        <v>340</v>
      </c>
      <c r="F21" s="80" t="s">
        <v>117</v>
      </c>
      <c r="G21" s="68"/>
      <c r="H21" s="68"/>
      <c r="I21" s="165">
        <f t="shared" si="8"/>
        <v>0</v>
      </c>
      <c r="J21" s="166">
        <f t="shared" si="9"/>
        <v>0</v>
      </c>
      <c r="K21" s="28"/>
    </row>
    <row r="22" spans="1:14" s="7" customFormat="1" x14ac:dyDescent="0.2">
      <c r="A22"/>
      <c r="B22" s="71">
        <v>8205</v>
      </c>
      <c r="C22" s="64" t="s">
        <v>21</v>
      </c>
      <c r="D22" s="77"/>
      <c r="E22" s="164">
        <v>80.290000000000006</v>
      </c>
      <c r="F22" s="80" t="s">
        <v>11</v>
      </c>
      <c r="G22" s="68"/>
      <c r="H22" s="68"/>
      <c r="I22" s="165">
        <f t="shared" si="8"/>
        <v>0</v>
      </c>
      <c r="J22" s="166">
        <f t="shared" si="9"/>
        <v>0</v>
      </c>
      <c r="K22" s="28"/>
    </row>
    <row r="23" spans="1:14" s="7" customFormat="1" ht="89.25" x14ac:dyDescent="0.2">
      <c r="A23"/>
      <c r="B23" s="71">
        <v>8206</v>
      </c>
      <c r="C23" s="64" t="s">
        <v>75</v>
      </c>
      <c r="D23" s="168"/>
      <c r="E23" s="164">
        <v>675.73</v>
      </c>
      <c r="F23" s="80" t="s">
        <v>117</v>
      </c>
      <c r="G23" s="68"/>
      <c r="H23" s="68"/>
      <c r="I23" s="165">
        <f t="shared" si="8"/>
        <v>0</v>
      </c>
      <c r="J23" s="166">
        <f t="shared" si="9"/>
        <v>0</v>
      </c>
      <c r="K23" s="28"/>
      <c r="N23" s="64"/>
    </row>
    <row r="24" spans="1:14" s="7" customFormat="1" x14ac:dyDescent="0.2">
      <c r="A24"/>
      <c r="B24" s="71">
        <v>8207</v>
      </c>
      <c r="C24" s="64" t="s">
        <v>22</v>
      </c>
      <c r="D24" s="77"/>
      <c r="E24" s="164">
        <v>4</v>
      </c>
      <c r="F24" s="80" t="s">
        <v>38</v>
      </c>
      <c r="G24" s="68"/>
      <c r="H24" s="68"/>
      <c r="I24" s="165">
        <f t="shared" si="8"/>
        <v>0</v>
      </c>
      <c r="J24" s="166">
        <f t="shared" si="9"/>
        <v>0</v>
      </c>
      <c r="K24" s="28"/>
    </row>
    <row r="25" spans="1:14" s="7" customFormat="1" x14ac:dyDescent="0.2">
      <c r="B25" s="196"/>
      <c r="C25" s="197" t="str">
        <f>B18 &amp; C18</f>
        <v>8200 Tetőszerkezet, héjalás</v>
      </c>
      <c r="D25" s="205" t="s">
        <v>20</v>
      </c>
      <c r="E25" s="206"/>
      <c r="F25" s="200"/>
      <c r="G25" s="207"/>
      <c r="H25" s="207"/>
      <c r="I25" s="201">
        <f>SUM(I19:I24)</f>
        <v>0</v>
      </c>
      <c r="J25" s="202">
        <f>SUM(J19:J24)</f>
        <v>0</v>
      </c>
      <c r="K25" s="32"/>
    </row>
    <row r="26" spans="1:14" x14ac:dyDescent="0.2">
      <c r="B26" s="71"/>
      <c r="C26" s="75"/>
      <c r="D26" s="167"/>
      <c r="E26" s="168"/>
      <c r="F26" s="77"/>
      <c r="G26" s="181"/>
      <c r="H26" s="181"/>
      <c r="I26" s="181"/>
      <c r="J26" s="182"/>
    </row>
    <row r="27" spans="1:14" s="8" customFormat="1" x14ac:dyDescent="0.2">
      <c r="B27" s="189">
        <v>8300</v>
      </c>
      <c r="C27" s="190" t="s">
        <v>10</v>
      </c>
      <c r="D27" s="191"/>
      <c r="E27" s="208"/>
      <c r="F27" s="209"/>
      <c r="G27" s="210"/>
      <c r="H27" s="210"/>
      <c r="I27" s="210"/>
      <c r="J27" s="211"/>
      <c r="K27" s="15"/>
    </row>
    <row r="28" spans="1:14" s="8" customFormat="1" ht="15" x14ac:dyDescent="0.2">
      <c r="B28" s="70"/>
      <c r="C28" s="183" t="s">
        <v>15</v>
      </c>
      <c r="D28" s="184"/>
      <c r="E28" s="185"/>
      <c r="F28" s="186"/>
      <c r="G28" s="187"/>
      <c r="H28" s="187"/>
      <c r="I28" s="187"/>
      <c r="J28" s="188"/>
      <c r="K28" s="15"/>
    </row>
    <row r="29" spans="1:14" s="8" customFormat="1" ht="38.25" x14ac:dyDescent="0.2">
      <c r="B29" s="70"/>
      <c r="C29" s="65" t="s">
        <v>66</v>
      </c>
      <c r="D29" s="184"/>
      <c r="E29" s="185"/>
      <c r="F29" s="186"/>
      <c r="G29" s="187"/>
      <c r="H29" s="187"/>
      <c r="I29" s="187"/>
      <c r="J29" s="188"/>
      <c r="K29" s="15"/>
    </row>
    <row r="30" spans="1:14" x14ac:dyDescent="0.2">
      <c r="B30" s="71">
        <v>8301</v>
      </c>
      <c r="C30" s="64" t="s">
        <v>62</v>
      </c>
      <c r="D30" s="167"/>
      <c r="E30" s="164">
        <v>20</v>
      </c>
      <c r="F30" s="80" t="s">
        <v>32</v>
      </c>
      <c r="G30" s="187"/>
      <c r="H30" s="68"/>
      <c r="I30" s="165"/>
      <c r="J30" s="166">
        <f>E30*H30</f>
        <v>0</v>
      </c>
    </row>
    <row r="31" spans="1:14" ht="25.5" x14ac:dyDescent="0.2">
      <c r="B31" s="71">
        <v>8302</v>
      </c>
      <c r="C31" s="64" t="s">
        <v>9</v>
      </c>
      <c r="D31" s="167"/>
      <c r="E31" s="164">
        <v>10</v>
      </c>
      <c r="F31" s="80" t="s">
        <v>32</v>
      </c>
      <c r="G31" s="187"/>
      <c r="H31" s="68"/>
      <c r="I31" s="165"/>
      <c r="J31" s="166">
        <f>E31*H31</f>
        <v>0</v>
      </c>
    </row>
    <row r="32" spans="1:14" ht="25.5" x14ac:dyDescent="0.2">
      <c r="A32"/>
      <c r="B32" s="71">
        <v>8303</v>
      </c>
      <c r="C32" s="64" t="s">
        <v>70</v>
      </c>
      <c r="D32" s="77"/>
      <c r="E32" s="164">
        <v>10</v>
      </c>
      <c r="F32" s="80" t="s">
        <v>38</v>
      </c>
      <c r="G32" s="68"/>
      <c r="H32" s="68"/>
      <c r="I32" s="165">
        <f>E32*G32</f>
        <v>0</v>
      </c>
      <c r="J32" s="166">
        <f>E32*H32</f>
        <v>0</v>
      </c>
      <c r="K32" s="28"/>
    </row>
    <row r="33" spans="1:16" ht="25.5" x14ac:dyDescent="0.2">
      <c r="A33" s="33"/>
      <c r="B33" s="71">
        <v>8304</v>
      </c>
      <c r="C33" s="64" t="s">
        <v>39</v>
      </c>
      <c r="D33" s="77"/>
      <c r="E33" s="164">
        <v>1</v>
      </c>
      <c r="F33" s="80" t="s">
        <v>88</v>
      </c>
      <c r="G33" s="187"/>
      <c r="H33" s="68"/>
      <c r="I33" s="165"/>
      <c r="J33" s="166">
        <f>E33*H33</f>
        <v>0</v>
      </c>
      <c r="K33" s="28"/>
      <c r="L33" s="67" t="s">
        <v>123</v>
      </c>
      <c r="M33" s="67" t="s">
        <v>69</v>
      </c>
      <c r="N33" s="67" t="s">
        <v>122</v>
      </c>
      <c r="O33" s="67" t="s">
        <v>73</v>
      </c>
      <c r="P33" s="67" t="s">
        <v>110</v>
      </c>
    </row>
    <row r="34" spans="1:16" ht="38.25" x14ac:dyDescent="0.2">
      <c r="B34" s="71">
        <v>8305</v>
      </c>
      <c r="C34" s="64" t="s">
        <v>125</v>
      </c>
      <c r="D34" s="167"/>
      <c r="E34" s="164">
        <v>1</v>
      </c>
      <c r="F34" s="80" t="s">
        <v>24</v>
      </c>
      <c r="G34" s="68"/>
      <c r="H34" s="68"/>
      <c r="I34" s="165">
        <f t="shared" ref="I34:I39" si="10">E34*G34</f>
        <v>0</v>
      </c>
      <c r="J34" s="166">
        <f t="shared" ref="J34:J39" si="11">E34*H34</f>
        <v>0</v>
      </c>
      <c r="L34" s="125">
        <v>140</v>
      </c>
      <c r="M34" s="126">
        <f>E34*L34</f>
        <v>140</v>
      </c>
      <c r="N34" s="125">
        <v>250</v>
      </c>
      <c r="O34" s="125">
        <f>(L34+N34*2)*E34</f>
        <v>640</v>
      </c>
    </row>
    <row r="35" spans="1:16" ht="38.25" x14ac:dyDescent="0.2">
      <c r="B35" s="71">
        <v>8306</v>
      </c>
      <c r="C35" s="64" t="s">
        <v>80</v>
      </c>
      <c r="D35" s="167"/>
      <c r="E35" s="164">
        <v>1</v>
      </c>
      <c r="F35" s="80" t="s">
        <v>13</v>
      </c>
      <c r="G35" s="68"/>
      <c r="H35" s="68"/>
      <c r="I35" s="165">
        <f t="shared" ref="I35" si="12">E35*G35</f>
        <v>0</v>
      </c>
      <c r="J35" s="166">
        <f t="shared" ref="J35" si="13">E35*H35</f>
        <v>0</v>
      </c>
      <c r="K35" s="66"/>
      <c r="L35" s="125">
        <v>60</v>
      </c>
      <c r="M35" s="126">
        <f t="shared" ref="M35" si="14">E35*L35</f>
        <v>60</v>
      </c>
      <c r="N35" s="125">
        <v>60</v>
      </c>
      <c r="O35" s="125">
        <f t="shared" ref="O35:O38" si="15">(L35+N35)*2*E35</f>
        <v>240</v>
      </c>
    </row>
    <row r="36" spans="1:16" ht="51" x14ac:dyDescent="0.2">
      <c r="B36" s="71">
        <v>8307</v>
      </c>
      <c r="C36" s="64" t="s">
        <v>108</v>
      </c>
      <c r="D36" s="167"/>
      <c r="E36" s="164">
        <v>8</v>
      </c>
      <c r="F36" s="80" t="s">
        <v>13</v>
      </c>
      <c r="G36" s="68"/>
      <c r="H36" s="68"/>
      <c r="I36" s="165">
        <f t="shared" ref="I36" si="16">E36*G36</f>
        <v>0</v>
      </c>
      <c r="J36" s="166">
        <f t="shared" ref="J36" si="17">E36*H36</f>
        <v>0</v>
      </c>
      <c r="K36" s="66"/>
      <c r="L36" s="125">
        <v>120</v>
      </c>
      <c r="M36" s="126">
        <f t="shared" ref="M36:M38" si="18">E36*L36</f>
        <v>960</v>
      </c>
      <c r="N36" s="125">
        <v>150</v>
      </c>
      <c r="O36" s="125">
        <f t="shared" si="15"/>
        <v>4320</v>
      </c>
      <c r="P36" s="125">
        <f>(1.35*1.65-1.2*1.5)*E36</f>
        <v>3.4200000000000017</v>
      </c>
    </row>
    <row r="37" spans="1:16" ht="51" x14ac:dyDescent="0.2">
      <c r="B37" s="71">
        <v>8307</v>
      </c>
      <c r="C37" s="64" t="s">
        <v>109</v>
      </c>
      <c r="D37" s="167"/>
      <c r="E37" s="164">
        <v>9</v>
      </c>
      <c r="F37" s="80" t="s">
        <v>13</v>
      </c>
      <c r="G37" s="68"/>
      <c r="H37" s="68"/>
      <c r="I37" s="165">
        <f t="shared" ref="I37" si="19">E37*G37</f>
        <v>0</v>
      </c>
      <c r="J37" s="166">
        <f t="shared" ref="J37" si="20">E37*H37</f>
        <v>0</v>
      </c>
      <c r="K37" s="66"/>
      <c r="L37" s="125">
        <v>120</v>
      </c>
      <c r="M37" s="126">
        <f t="shared" ref="M37" si="21">E37*L37</f>
        <v>1080</v>
      </c>
      <c r="N37" s="125">
        <v>150</v>
      </c>
      <c r="O37" s="125">
        <f t="shared" ref="O37" si="22">(L37+N37)*2*E37</f>
        <v>4860</v>
      </c>
      <c r="P37" s="125">
        <f>(1.45*2.15-1.2*1.5)*E37</f>
        <v>11.857499999999998</v>
      </c>
    </row>
    <row r="38" spans="1:16" ht="51" x14ac:dyDescent="0.2">
      <c r="B38" s="71">
        <v>8308</v>
      </c>
      <c r="C38" s="64" t="s">
        <v>121</v>
      </c>
      <c r="D38" s="167"/>
      <c r="E38" s="164">
        <v>1</v>
      </c>
      <c r="F38" s="80" t="s">
        <v>13</v>
      </c>
      <c r="G38" s="68"/>
      <c r="H38" s="68"/>
      <c r="I38" s="165">
        <f t="shared" si="10"/>
        <v>0</v>
      </c>
      <c r="J38" s="166">
        <f t="shared" si="11"/>
        <v>0</v>
      </c>
      <c r="K38" s="66"/>
      <c r="L38" s="125">
        <v>180</v>
      </c>
      <c r="M38" s="126">
        <f t="shared" si="18"/>
        <v>180</v>
      </c>
      <c r="N38" s="125">
        <v>150</v>
      </c>
      <c r="O38" s="125">
        <f t="shared" si="15"/>
        <v>660</v>
      </c>
      <c r="P38" s="125">
        <f>(2.15*2.1-1.8*1.5)*E38</f>
        <v>1.8149999999999995</v>
      </c>
    </row>
    <row r="39" spans="1:16" ht="25.5" x14ac:dyDescent="0.2">
      <c r="B39" s="71">
        <v>8309</v>
      </c>
      <c r="C39" s="64" t="s">
        <v>67</v>
      </c>
      <c r="D39" s="167"/>
      <c r="E39" s="164">
        <f>M39/100</f>
        <v>22.8</v>
      </c>
      <c r="F39" s="80" t="s">
        <v>63</v>
      </c>
      <c r="G39" s="68"/>
      <c r="H39" s="68"/>
      <c r="I39" s="165">
        <f t="shared" si="10"/>
        <v>0</v>
      </c>
      <c r="J39" s="166">
        <f t="shared" si="11"/>
        <v>0</v>
      </c>
      <c r="L39" s="73"/>
      <c r="M39" s="126">
        <f>SUM(M35:M38)</f>
        <v>2280</v>
      </c>
      <c r="N39" s="73"/>
      <c r="O39" s="125">
        <f>SUM(O34:O38)</f>
        <v>10720</v>
      </c>
    </row>
    <row r="40" spans="1:16" ht="25.5" x14ac:dyDescent="0.2">
      <c r="B40" s="71">
        <v>8310</v>
      </c>
      <c r="C40" s="64" t="s">
        <v>68</v>
      </c>
      <c r="D40" s="167"/>
      <c r="E40" s="164">
        <f>E39</f>
        <v>22.8</v>
      </c>
      <c r="F40" s="80" t="s">
        <v>63</v>
      </c>
      <c r="G40" s="68"/>
      <c r="H40" s="68"/>
      <c r="I40" s="165">
        <f t="shared" ref="I40" si="23">E40*G40</f>
        <v>0</v>
      </c>
      <c r="J40" s="166">
        <f t="shared" ref="J40" si="24">E40*H40</f>
        <v>0</v>
      </c>
      <c r="L40" s="73"/>
      <c r="M40" s="126">
        <f>M39</f>
        <v>2280</v>
      </c>
      <c r="N40" s="73"/>
      <c r="O40" s="73"/>
    </row>
    <row r="41" spans="1:16" s="7" customFormat="1" x14ac:dyDescent="0.2">
      <c r="B41" s="196"/>
      <c r="C41" s="197" t="str">
        <f>B27 &amp; C27</f>
        <v>8300 Homlokzati nyílászárók</v>
      </c>
      <c r="D41" s="198" t="s">
        <v>36</v>
      </c>
      <c r="E41" s="199"/>
      <c r="F41" s="200"/>
      <c r="G41" s="201"/>
      <c r="H41" s="201"/>
      <c r="I41" s="201">
        <f>SUM(I30:I39)</f>
        <v>0</v>
      </c>
      <c r="J41" s="202">
        <f>SUM(J30:J39)</f>
        <v>0</v>
      </c>
      <c r="K41" s="13"/>
    </row>
    <row r="42" spans="1:16" s="7" customFormat="1" x14ac:dyDescent="0.2">
      <c r="B42" s="169"/>
      <c r="C42" s="170"/>
      <c r="D42" s="171"/>
      <c r="E42" s="172"/>
      <c r="F42" s="173"/>
      <c r="G42" s="174"/>
      <c r="H42" s="174"/>
      <c r="I42" s="174"/>
      <c r="J42" s="175"/>
      <c r="K42" s="13"/>
    </row>
    <row r="43" spans="1:16" s="8" customFormat="1" x14ac:dyDescent="0.2">
      <c r="B43" s="189">
        <v>8400</v>
      </c>
      <c r="C43" s="190" t="s">
        <v>27</v>
      </c>
      <c r="D43" s="191"/>
      <c r="E43" s="208"/>
      <c r="F43" s="209"/>
      <c r="G43" s="210"/>
      <c r="H43" s="210"/>
      <c r="I43" s="210"/>
      <c r="J43" s="211"/>
      <c r="K43" s="15"/>
    </row>
    <row r="44" spans="1:16" ht="63.75" x14ac:dyDescent="0.2">
      <c r="B44" s="71">
        <v>8401</v>
      </c>
      <c r="C44" s="64" t="s">
        <v>71</v>
      </c>
      <c r="D44" s="167"/>
      <c r="E44" s="164">
        <v>577.72</v>
      </c>
      <c r="F44" s="80" t="s">
        <v>117</v>
      </c>
      <c r="G44" s="68"/>
      <c r="H44" s="68"/>
      <c r="I44" s="165">
        <f>E44*G44</f>
        <v>0</v>
      </c>
      <c r="J44" s="166">
        <f>E44*H44</f>
        <v>0</v>
      </c>
    </row>
    <row r="45" spans="1:16" s="7" customFormat="1" x14ac:dyDescent="0.2">
      <c r="B45" s="196"/>
      <c r="C45" s="197" t="str">
        <f>B43 &amp; C43</f>
        <v>8400 Padlásfödém hőszigetelés</v>
      </c>
      <c r="D45" s="198" t="s">
        <v>36</v>
      </c>
      <c r="E45" s="199"/>
      <c r="F45" s="200"/>
      <c r="G45" s="201"/>
      <c r="H45" s="201"/>
      <c r="I45" s="201">
        <f>SUM(I44:I44)</f>
        <v>0</v>
      </c>
      <c r="J45" s="202">
        <f>SUM(J44:J44)</f>
        <v>0</v>
      </c>
      <c r="K45" s="13"/>
    </row>
    <row r="46" spans="1:16" s="7" customFormat="1" x14ac:dyDescent="0.2">
      <c r="B46" s="169"/>
      <c r="C46" s="170"/>
      <c r="D46" s="171"/>
      <c r="E46" s="172"/>
      <c r="F46" s="173"/>
      <c r="G46" s="174"/>
      <c r="H46" s="174"/>
      <c r="I46" s="174"/>
      <c r="J46" s="175"/>
      <c r="K46" s="13"/>
    </row>
    <row r="47" spans="1:16" s="8" customFormat="1" x14ac:dyDescent="0.2">
      <c r="B47" s="189">
        <v>8500</v>
      </c>
      <c r="C47" s="190" t="s">
        <v>2</v>
      </c>
      <c r="D47" s="191"/>
      <c r="E47" s="208"/>
      <c r="F47" s="209"/>
      <c r="G47" s="210"/>
      <c r="H47" s="210"/>
      <c r="I47" s="210"/>
      <c r="J47" s="211"/>
      <c r="K47" s="15"/>
    </row>
    <row r="48" spans="1:16" s="7" customFormat="1" x14ac:dyDescent="0.2">
      <c r="A48" s="33"/>
      <c r="B48" s="71">
        <v>8501</v>
      </c>
      <c r="C48" s="69" t="s">
        <v>55</v>
      </c>
      <c r="D48" s="77"/>
      <c r="E48" s="164">
        <v>113.52</v>
      </c>
      <c r="F48" s="80" t="s">
        <v>56</v>
      </c>
      <c r="G48" s="68"/>
      <c r="H48" s="68"/>
      <c r="I48" s="165">
        <f>E48*G48</f>
        <v>0</v>
      </c>
      <c r="J48" s="166">
        <f>E48*H48</f>
        <v>0</v>
      </c>
      <c r="K48" s="28"/>
    </row>
    <row r="49" spans="1:11" s="7" customFormat="1" x14ac:dyDescent="0.2">
      <c r="A49" s="34"/>
      <c r="B49" s="71">
        <v>8502</v>
      </c>
      <c r="C49" s="69" t="s">
        <v>72</v>
      </c>
      <c r="D49" s="77"/>
      <c r="E49" s="164">
        <v>30</v>
      </c>
      <c r="F49" s="80" t="s">
        <v>54</v>
      </c>
      <c r="G49" s="68"/>
      <c r="H49" s="68"/>
      <c r="I49" s="165">
        <f>E49*G49</f>
        <v>0</v>
      </c>
      <c r="J49" s="166">
        <f>E49*H49</f>
        <v>0</v>
      </c>
      <c r="K49" s="28"/>
    </row>
    <row r="50" spans="1:11" s="7" customFormat="1" x14ac:dyDescent="0.2">
      <c r="B50" s="196"/>
      <c r="C50" s="197" t="str">
        <f>B47 &amp; C47</f>
        <v>8500 Ereszcsatorna</v>
      </c>
      <c r="D50" s="198" t="s">
        <v>36</v>
      </c>
      <c r="E50" s="199"/>
      <c r="F50" s="200"/>
      <c r="G50" s="201"/>
      <c r="H50" s="201"/>
      <c r="I50" s="201">
        <f>SUM(I48:I49)</f>
        <v>0</v>
      </c>
      <c r="J50" s="202">
        <f>SUM(J48:J49)</f>
        <v>0</v>
      </c>
      <c r="K50" s="13"/>
    </row>
    <row r="51" spans="1:11" s="7" customFormat="1" ht="13.5" thickBot="1" x14ac:dyDescent="0.25">
      <c r="B51" s="22"/>
      <c r="C51" s="20"/>
      <c r="D51" s="17"/>
      <c r="E51" s="29"/>
      <c r="G51" s="9"/>
      <c r="H51" s="9"/>
      <c r="I51" s="9"/>
      <c r="J51" s="21"/>
      <c r="K51" s="13"/>
    </row>
    <row r="52" spans="1:11" s="7" customFormat="1" ht="13.5" thickBot="1" x14ac:dyDescent="0.25">
      <c r="B52" s="159"/>
      <c r="C52" s="160" t="str">
        <f>B5 &amp; C5</f>
        <v>8000 "A" épület külső építési munkák</v>
      </c>
      <c r="D52" s="161" t="s">
        <v>37</v>
      </c>
      <c r="E52" s="156"/>
      <c r="F52" s="162"/>
      <c r="G52" s="157"/>
      <c r="H52" s="157"/>
      <c r="I52" s="157">
        <f>I16+I25+I41+I45+I50</f>
        <v>0</v>
      </c>
      <c r="J52" s="163">
        <f>J16+J25+J41+J45+J50</f>
        <v>0</v>
      </c>
      <c r="K52" s="13"/>
    </row>
    <row r="53" spans="1:11" ht="3" customHeight="1" x14ac:dyDescent="0.2"/>
  </sheetData>
  <sheetProtection selectLockedCells="1"/>
  <phoneticPr fontId="3" type="noConversion"/>
  <pageMargins left="0.19685039370078741" right="0.19685039370078741" top="0.74803149606299213" bottom="0.74803149606299213" header="0.31496062992125984" footer="0.31496062992125984"/>
  <pageSetup paperSize="9" scale="74" fitToHeight="0" orientation="portrait" r:id="rId1"/>
  <headerFooter>
    <oddHeader>&amp;R&amp;"Verdana,Dőlt"&amp;A</oddHeader>
    <firstHeader>&amp;R&amp;"Verdana,Dőlt"&amp;A</firstHeader>
  </headerFooter>
  <rowBreaks count="1" manualBreakCount="1">
    <brk id="26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7"/>
  <sheetViews>
    <sheetView view="pageBreakPreview" topLeftCell="A10" zoomScaleNormal="100" zoomScaleSheetLayoutView="100" workbookViewId="0">
      <selection activeCell="H8" sqref="H8"/>
    </sheetView>
  </sheetViews>
  <sheetFormatPr defaultColWidth="10.75" defaultRowHeight="12.75" x14ac:dyDescent="0.2"/>
  <cols>
    <col min="1" max="1" width="0.5" style="77" customWidth="1"/>
    <col min="2" max="2" width="8" style="78" bestFit="1" customWidth="1"/>
    <col min="3" max="3" width="45.625" style="75" customWidth="1"/>
    <col min="4" max="4" width="6.625" style="167" customWidth="1"/>
    <col min="5" max="5" width="8.5" style="168" bestFit="1" customWidth="1"/>
    <col min="6" max="6" width="6.375" style="167" bestFit="1" customWidth="1"/>
    <col min="7" max="7" width="9.125" style="181" bestFit="1" customWidth="1"/>
    <col min="8" max="8" width="8.25" style="181" bestFit="1" customWidth="1"/>
    <col min="9" max="9" width="11.625" style="181" customWidth="1"/>
    <col min="10" max="10" width="11.625" style="229" customWidth="1"/>
    <col min="11" max="11" width="0.5" style="229" customWidth="1"/>
    <col min="12" max="12" width="8" style="74" hidden="1" customWidth="1"/>
    <col min="13" max="13" width="8.125" style="77" hidden="1" customWidth="1"/>
    <col min="14" max="14" width="4.875" style="77" hidden="1" customWidth="1"/>
    <col min="15" max="15" width="6.875" style="77" hidden="1" customWidth="1"/>
    <col min="16" max="16" width="10.625" style="77" hidden="1" customWidth="1"/>
    <col min="17" max="18" width="0" style="77" hidden="1" customWidth="1"/>
    <col min="19" max="16384" width="10.75" style="77"/>
  </cols>
  <sheetData>
    <row r="1" spans="1:13" ht="3" customHeight="1" thickBot="1" x14ac:dyDescent="0.25">
      <c r="C1" s="212"/>
      <c r="J1" s="213"/>
      <c r="K1" s="213"/>
      <c r="L1" s="77"/>
    </row>
    <row r="2" spans="1:13" s="214" customFormat="1" ht="24.75" thickBot="1" x14ac:dyDescent="0.25">
      <c r="B2" s="215" t="s">
        <v>33</v>
      </c>
      <c r="C2" s="216" t="s">
        <v>48</v>
      </c>
      <c r="D2" s="217"/>
      <c r="E2" s="218" t="s">
        <v>49</v>
      </c>
      <c r="F2" s="219" t="s">
        <v>43</v>
      </c>
      <c r="G2" s="220" t="s">
        <v>5</v>
      </c>
      <c r="H2" s="220" t="s">
        <v>6</v>
      </c>
      <c r="I2" s="220" t="s">
        <v>61</v>
      </c>
      <c r="J2" s="221" t="s">
        <v>60</v>
      </c>
      <c r="K2" s="222"/>
    </row>
    <row r="3" spans="1:13" s="214" customFormat="1" ht="39" hidden="1" thickBot="1" x14ac:dyDescent="0.25">
      <c r="B3" s="223"/>
      <c r="C3" s="224"/>
      <c r="D3" s="225" t="s">
        <v>7</v>
      </c>
      <c r="E3" s="226" t="s">
        <v>44</v>
      </c>
      <c r="F3" s="225" t="s">
        <v>45</v>
      </c>
      <c r="G3" s="227" t="s">
        <v>47</v>
      </c>
      <c r="H3" s="227" t="s">
        <v>31</v>
      </c>
      <c r="I3" s="227" t="s">
        <v>26</v>
      </c>
      <c r="J3" s="228" t="s">
        <v>35</v>
      </c>
      <c r="K3" s="222"/>
    </row>
    <row r="4" spans="1:13" ht="13.5" thickBot="1" x14ac:dyDescent="0.25">
      <c r="L4" s="77"/>
    </row>
    <row r="5" spans="1:13" s="173" customFormat="1" ht="13.5" thickBot="1" x14ac:dyDescent="0.25">
      <c r="B5" s="153">
        <v>9000</v>
      </c>
      <c r="C5" s="154" t="s">
        <v>1</v>
      </c>
      <c r="D5" s="155"/>
      <c r="E5" s="156"/>
      <c r="F5" s="155"/>
      <c r="G5" s="157"/>
      <c r="H5" s="157"/>
      <c r="I5" s="157"/>
      <c r="J5" s="158"/>
      <c r="K5" s="230"/>
      <c r="L5" s="231"/>
    </row>
    <row r="6" spans="1:13" x14ac:dyDescent="0.2">
      <c r="B6" s="71"/>
      <c r="J6" s="182"/>
    </row>
    <row r="7" spans="1:13" s="232" customFormat="1" x14ac:dyDescent="0.2">
      <c r="B7" s="189">
        <v>9100</v>
      </c>
      <c r="C7" s="190" t="s">
        <v>41</v>
      </c>
      <c r="D7" s="191"/>
      <c r="E7" s="208"/>
      <c r="F7" s="209"/>
      <c r="G7" s="210"/>
      <c r="H7" s="210"/>
      <c r="I7" s="210"/>
      <c r="J7" s="211"/>
      <c r="K7" s="233"/>
      <c r="L7" s="234"/>
      <c r="M7" s="187"/>
    </row>
    <row r="8" spans="1:13" x14ac:dyDescent="0.2">
      <c r="A8" s="235"/>
      <c r="B8" s="236">
        <v>9101</v>
      </c>
      <c r="C8" s="64" t="s">
        <v>76</v>
      </c>
      <c r="D8" s="77"/>
      <c r="E8" s="237">
        <v>12</v>
      </c>
      <c r="F8" s="238" t="s">
        <v>38</v>
      </c>
      <c r="G8" s="72"/>
      <c r="H8" s="68"/>
      <c r="I8" s="239">
        <f>E8*G8</f>
        <v>0</v>
      </c>
      <c r="J8" s="240">
        <f>E8*H8</f>
        <v>0</v>
      </c>
      <c r="K8" s="241"/>
      <c r="L8" s="242"/>
    </row>
    <row r="9" spans="1:13" x14ac:dyDescent="0.2">
      <c r="A9" s="235"/>
      <c r="B9" s="236">
        <v>9102</v>
      </c>
      <c r="C9" s="64" t="s">
        <v>77</v>
      </c>
      <c r="D9" s="77"/>
      <c r="E9" s="243">
        <v>88.2</v>
      </c>
      <c r="F9" s="238" t="s">
        <v>29</v>
      </c>
      <c r="G9" s="72"/>
      <c r="H9" s="68"/>
      <c r="I9" s="239">
        <f>E9*G9</f>
        <v>0</v>
      </c>
      <c r="J9" s="240">
        <f>E9*H9</f>
        <v>0</v>
      </c>
      <c r="K9" s="241"/>
      <c r="L9" s="242"/>
    </row>
    <row r="10" spans="1:13" x14ac:dyDescent="0.2">
      <c r="A10" s="235"/>
      <c r="B10" s="236"/>
      <c r="C10" s="244"/>
      <c r="D10" s="244"/>
      <c r="E10" s="244"/>
      <c r="F10" s="244"/>
      <c r="G10" s="244"/>
      <c r="H10" s="244"/>
      <c r="I10" s="244"/>
      <c r="J10" s="245"/>
      <c r="K10" s="241"/>
      <c r="L10" s="280" t="s">
        <v>132</v>
      </c>
    </row>
    <row r="11" spans="1:13" ht="63.75" x14ac:dyDescent="0.2">
      <c r="B11" s="236">
        <v>9103</v>
      </c>
      <c r="C11" s="64" t="s">
        <v>118</v>
      </c>
      <c r="E11" s="243">
        <f>304.96+P39-L11</f>
        <v>274.0145</v>
      </c>
      <c r="F11" s="238" t="s">
        <v>117</v>
      </c>
      <c r="G11" s="68"/>
      <c r="H11" s="68"/>
      <c r="I11" s="239">
        <f>E11*G11</f>
        <v>0</v>
      </c>
      <c r="J11" s="240">
        <f>E11*H11</f>
        <v>0</v>
      </c>
      <c r="L11" s="281">
        <f>3.45*9.94+3*9.94/2</f>
        <v>49.203000000000003</v>
      </c>
    </row>
    <row r="12" spans="1:13" ht="63.75" x14ac:dyDescent="0.2">
      <c r="B12" s="236">
        <v>9104</v>
      </c>
      <c r="C12" s="64" t="s">
        <v>131</v>
      </c>
      <c r="E12" s="243">
        <f>O39/100*0.2</f>
        <v>53.08</v>
      </c>
      <c r="F12" s="238" t="s">
        <v>117</v>
      </c>
      <c r="G12" s="68"/>
      <c r="H12" s="68"/>
      <c r="I12" s="239">
        <f>E12*G12</f>
        <v>0</v>
      </c>
      <c r="J12" s="240">
        <f>E12*H12</f>
        <v>0</v>
      </c>
    </row>
    <row r="13" spans="1:13" ht="63.75" x14ac:dyDescent="0.2">
      <c r="B13" s="236">
        <v>9105</v>
      </c>
      <c r="C13" s="64" t="s">
        <v>126</v>
      </c>
      <c r="D13" s="77"/>
      <c r="E13" s="246">
        <f>L13*0.3</f>
        <v>37.185000000000002</v>
      </c>
      <c r="F13" s="238" t="s">
        <v>117</v>
      </c>
      <c r="G13" s="68"/>
      <c r="H13" s="68"/>
      <c r="I13" s="239">
        <f>E13*G13</f>
        <v>0</v>
      </c>
      <c r="J13" s="240">
        <f>E13*H13</f>
        <v>0</v>
      </c>
      <c r="K13" s="241"/>
      <c r="L13" s="247">
        <f>10.45+9.4+2*0.12+2.17+0.85+2.17+11*2.15+3*2.48+3.7+9.54+2*0.12+43.5+9.64+0.84+0.12</f>
        <v>123.95</v>
      </c>
    </row>
    <row r="14" spans="1:13" ht="51" x14ac:dyDescent="0.2">
      <c r="B14" s="236">
        <v>9106</v>
      </c>
      <c r="C14" s="64" t="s">
        <v>64</v>
      </c>
      <c r="D14" s="168"/>
      <c r="E14" s="243">
        <f>E11+E12</f>
        <v>327.09449999999998</v>
      </c>
      <c r="F14" s="238" t="s">
        <v>117</v>
      </c>
      <c r="G14" s="68"/>
      <c r="H14" s="68"/>
      <c r="I14" s="239">
        <f>E14*G14</f>
        <v>0</v>
      </c>
      <c r="J14" s="240">
        <f>E14*H14</f>
        <v>0</v>
      </c>
    </row>
    <row r="15" spans="1:13" ht="51" x14ac:dyDescent="0.2">
      <c r="B15" s="236">
        <v>9107</v>
      </c>
      <c r="C15" s="64" t="s">
        <v>65</v>
      </c>
      <c r="E15" s="246">
        <f>E13</f>
        <v>37.185000000000002</v>
      </c>
      <c r="F15" s="238" t="s">
        <v>117</v>
      </c>
      <c r="G15" s="68"/>
      <c r="H15" s="68"/>
      <c r="I15" s="239">
        <f>E15*G15</f>
        <v>0</v>
      </c>
      <c r="J15" s="240">
        <f>E15*H15</f>
        <v>0</v>
      </c>
    </row>
    <row r="16" spans="1:13" s="173" customFormat="1" x14ac:dyDescent="0.2">
      <c r="B16" s="196"/>
      <c r="C16" s="197" t="str">
        <f>B7 &amp; C7</f>
        <v>9100 Homlokzatképzés</v>
      </c>
      <c r="D16" s="198" t="s">
        <v>36</v>
      </c>
      <c r="E16" s="199"/>
      <c r="F16" s="200"/>
      <c r="G16" s="201"/>
      <c r="H16" s="201"/>
      <c r="I16" s="201">
        <f>SUM(I8:I15)</f>
        <v>0</v>
      </c>
      <c r="J16" s="202">
        <f>SUM(J8:J15)</f>
        <v>0</v>
      </c>
      <c r="K16" s="230"/>
      <c r="L16" s="231"/>
    </row>
    <row r="17" spans="1:16" s="173" customFormat="1" x14ac:dyDescent="0.2">
      <c r="B17" s="169"/>
      <c r="C17" s="170"/>
      <c r="D17" s="171"/>
      <c r="E17" s="172"/>
      <c r="G17" s="174"/>
      <c r="H17" s="174"/>
      <c r="I17" s="174"/>
      <c r="J17" s="175"/>
      <c r="K17" s="230"/>
      <c r="L17" s="231"/>
    </row>
    <row r="18" spans="1:16" s="173" customFormat="1" x14ac:dyDescent="0.2">
      <c r="A18" s="232"/>
      <c r="B18" s="189">
        <v>9200</v>
      </c>
      <c r="C18" s="203" t="s">
        <v>28</v>
      </c>
      <c r="D18" s="204"/>
      <c r="E18" s="192"/>
      <c r="F18" s="193"/>
      <c r="G18" s="194"/>
      <c r="H18" s="194"/>
      <c r="I18" s="194"/>
      <c r="J18" s="195"/>
      <c r="K18" s="248"/>
      <c r="L18" s="249"/>
      <c r="M18" s="248"/>
      <c r="N18" s="232"/>
    </row>
    <row r="19" spans="1:16" ht="38.25" x14ac:dyDescent="0.2">
      <c r="B19" s="71">
        <v>9201</v>
      </c>
      <c r="C19" s="64" t="s">
        <v>34</v>
      </c>
      <c r="E19" s="243">
        <v>532.41</v>
      </c>
      <c r="F19" s="238" t="s">
        <v>117</v>
      </c>
      <c r="G19" s="72"/>
      <c r="H19" s="178"/>
      <c r="I19" s="239"/>
      <c r="J19" s="240">
        <f t="shared" ref="J19:J24" si="0">E19*H19</f>
        <v>0</v>
      </c>
    </row>
    <row r="20" spans="1:16" ht="51" x14ac:dyDescent="0.2">
      <c r="A20" s="235"/>
      <c r="B20" s="71">
        <v>9202</v>
      </c>
      <c r="C20" s="64" t="s">
        <v>25</v>
      </c>
      <c r="E20" s="243">
        <v>50</v>
      </c>
      <c r="F20" s="238" t="s">
        <v>117</v>
      </c>
      <c r="G20" s="68"/>
      <c r="H20" s="68"/>
      <c r="I20" s="239">
        <f t="shared" ref="I20:I24" si="1">E20*G20</f>
        <v>0</v>
      </c>
      <c r="J20" s="240">
        <f t="shared" si="0"/>
        <v>0</v>
      </c>
      <c r="K20" s="241"/>
      <c r="L20" s="242"/>
    </row>
    <row r="21" spans="1:16" s="173" customFormat="1" ht="25.5" x14ac:dyDescent="0.2">
      <c r="A21" s="235"/>
      <c r="B21" s="71">
        <v>9203</v>
      </c>
      <c r="C21" s="64" t="s">
        <v>74</v>
      </c>
      <c r="D21" s="77"/>
      <c r="E21" s="243">
        <v>180</v>
      </c>
      <c r="F21" s="238" t="s">
        <v>117</v>
      </c>
      <c r="G21" s="68"/>
      <c r="H21" s="68"/>
      <c r="I21" s="239">
        <f t="shared" si="1"/>
        <v>0</v>
      </c>
      <c r="J21" s="240">
        <f t="shared" si="0"/>
        <v>0</v>
      </c>
      <c r="K21" s="241"/>
      <c r="L21" s="242"/>
      <c r="M21" s="77"/>
      <c r="N21" s="77"/>
    </row>
    <row r="22" spans="1:16" s="173" customFormat="1" x14ac:dyDescent="0.2">
      <c r="A22" s="235"/>
      <c r="B22" s="71">
        <v>9205</v>
      </c>
      <c r="C22" s="64" t="s">
        <v>21</v>
      </c>
      <c r="D22" s="77"/>
      <c r="E22" s="243">
        <v>68.099999999999994</v>
      </c>
      <c r="F22" s="238" t="s">
        <v>8</v>
      </c>
      <c r="G22" s="68"/>
      <c r="H22" s="68"/>
      <c r="I22" s="239">
        <f t="shared" si="1"/>
        <v>0</v>
      </c>
      <c r="J22" s="240">
        <f t="shared" si="0"/>
        <v>0</v>
      </c>
      <c r="K22" s="241"/>
      <c r="L22" s="242"/>
      <c r="M22" s="77"/>
      <c r="N22" s="77"/>
    </row>
    <row r="23" spans="1:16" s="173" customFormat="1" ht="89.25" x14ac:dyDescent="0.2">
      <c r="A23" s="235"/>
      <c r="B23" s="71">
        <v>9206</v>
      </c>
      <c r="C23" s="64" t="s">
        <v>75</v>
      </c>
      <c r="D23" s="77"/>
      <c r="E23" s="243">
        <v>532.41</v>
      </c>
      <c r="F23" s="238" t="s">
        <v>117</v>
      </c>
      <c r="G23" s="68"/>
      <c r="H23" s="68"/>
      <c r="I23" s="239">
        <f t="shared" si="1"/>
        <v>0</v>
      </c>
      <c r="J23" s="240">
        <f t="shared" si="0"/>
        <v>0</v>
      </c>
      <c r="K23" s="241"/>
      <c r="L23" s="242"/>
      <c r="M23" s="77"/>
      <c r="N23" s="77"/>
    </row>
    <row r="24" spans="1:16" s="173" customFormat="1" x14ac:dyDescent="0.2">
      <c r="A24" s="235"/>
      <c r="B24" s="71">
        <v>9207</v>
      </c>
      <c r="C24" s="64" t="s">
        <v>22</v>
      </c>
      <c r="D24" s="77"/>
      <c r="E24" s="246">
        <v>2</v>
      </c>
      <c r="F24" s="72" t="s">
        <v>38</v>
      </c>
      <c r="G24" s="68"/>
      <c r="H24" s="68"/>
      <c r="I24" s="239">
        <f t="shared" si="1"/>
        <v>0</v>
      </c>
      <c r="J24" s="240">
        <f t="shared" si="0"/>
        <v>0</v>
      </c>
      <c r="K24" s="241"/>
      <c r="L24" s="242"/>
      <c r="M24" s="77"/>
      <c r="N24" s="77"/>
    </row>
    <row r="25" spans="1:16" s="173" customFormat="1" x14ac:dyDescent="0.2">
      <c r="B25" s="196"/>
      <c r="C25" s="197" t="str">
        <f>B18 &amp; C18</f>
        <v>9200 Tetőszerkezet, héjalás</v>
      </c>
      <c r="D25" s="198" t="s">
        <v>20</v>
      </c>
      <c r="E25" s="199"/>
      <c r="F25" s="200"/>
      <c r="G25" s="201"/>
      <c r="H25" s="201"/>
      <c r="I25" s="201">
        <f>SUM(I19:I24)</f>
        <v>0</v>
      </c>
      <c r="J25" s="202">
        <f>SUM(J19:J24)</f>
        <v>0</v>
      </c>
      <c r="K25" s="250"/>
      <c r="L25" s="251"/>
    </row>
    <row r="26" spans="1:16" x14ac:dyDescent="0.2">
      <c r="B26" s="169"/>
      <c r="C26" s="170"/>
      <c r="D26" s="171"/>
      <c r="E26" s="172"/>
      <c r="F26" s="173"/>
      <c r="G26" s="174"/>
      <c r="H26" s="174"/>
      <c r="I26" s="174"/>
      <c r="J26" s="175"/>
    </row>
    <row r="27" spans="1:16" s="232" customFormat="1" x14ac:dyDescent="0.2">
      <c r="B27" s="189">
        <v>9300</v>
      </c>
      <c r="C27" s="203" t="s">
        <v>10</v>
      </c>
      <c r="D27" s="204"/>
      <c r="E27" s="192"/>
      <c r="F27" s="193"/>
      <c r="G27" s="194"/>
      <c r="H27" s="194"/>
      <c r="I27" s="194"/>
      <c r="J27" s="195"/>
      <c r="K27" s="233"/>
      <c r="L27" s="234"/>
      <c r="M27" s="187"/>
    </row>
    <row r="28" spans="1:16" s="232" customFormat="1" ht="15" x14ac:dyDescent="0.2">
      <c r="B28" s="70"/>
      <c r="C28" s="183" t="s">
        <v>15</v>
      </c>
      <c r="D28" s="184"/>
      <c r="E28" s="252"/>
      <c r="F28" s="253"/>
      <c r="G28" s="254"/>
      <c r="H28" s="254"/>
      <c r="I28" s="254"/>
      <c r="J28" s="255"/>
      <c r="K28" s="233"/>
      <c r="L28" s="234"/>
      <c r="M28" s="187"/>
    </row>
    <row r="29" spans="1:16" s="232" customFormat="1" ht="38.25" x14ac:dyDescent="0.2">
      <c r="B29" s="70"/>
      <c r="C29" s="65" t="s">
        <v>66</v>
      </c>
      <c r="D29" s="184"/>
      <c r="E29" s="252"/>
      <c r="F29" s="253"/>
      <c r="G29" s="254"/>
      <c r="H29" s="254"/>
      <c r="I29" s="254"/>
      <c r="J29" s="255"/>
      <c r="K29" s="233"/>
      <c r="L29" s="234"/>
      <c r="M29" s="187"/>
    </row>
    <row r="30" spans="1:16" s="232" customFormat="1" x14ac:dyDescent="0.2">
      <c r="B30" s="70"/>
      <c r="C30" s="69"/>
      <c r="D30" s="184"/>
      <c r="E30" s="252"/>
      <c r="F30" s="253"/>
      <c r="G30" s="254"/>
      <c r="H30" s="254"/>
      <c r="I30" s="254"/>
      <c r="J30" s="255"/>
      <c r="K30" s="233"/>
      <c r="L30" s="234"/>
      <c r="M30" s="187"/>
    </row>
    <row r="31" spans="1:16" ht="25.5" x14ac:dyDescent="0.2">
      <c r="B31" s="236">
        <v>9301</v>
      </c>
      <c r="C31" s="64" t="s">
        <v>59</v>
      </c>
      <c r="E31" s="243">
        <v>45</v>
      </c>
      <c r="F31" s="256" t="s">
        <v>32</v>
      </c>
      <c r="G31" s="187"/>
      <c r="H31" s="68"/>
      <c r="I31" s="239">
        <f>E31*G31</f>
        <v>0</v>
      </c>
      <c r="J31" s="240">
        <f>E31*H31</f>
        <v>0</v>
      </c>
      <c r="L31" s="67" t="s">
        <v>123</v>
      </c>
      <c r="M31" s="67" t="s">
        <v>69</v>
      </c>
      <c r="N31" s="67" t="s">
        <v>122</v>
      </c>
      <c r="O31" s="76" t="s">
        <v>73</v>
      </c>
      <c r="P31" s="67" t="s">
        <v>110</v>
      </c>
    </row>
    <row r="32" spans="1:16" ht="38.25" x14ac:dyDescent="0.2">
      <c r="B32" s="236">
        <v>9302</v>
      </c>
      <c r="C32" s="64" t="s">
        <v>127</v>
      </c>
      <c r="E32" s="243">
        <v>1</v>
      </c>
      <c r="F32" s="238" t="s">
        <v>16</v>
      </c>
      <c r="G32" s="68"/>
      <c r="H32" s="68"/>
      <c r="I32" s="239">
        <f t="shared" ref="I32:I38" si="2">E32*G32</f>
        <v>0</v>
      </c>
      <c r="J32" s="240">
        <f t="shared" ref="J32:J38" si="3">E32*H32</f>
        <v>0</v>
      </c>
      <c r="L32" s="257">
        <v>110</v>
      </c>
      <c r="M32" s="258"/>
      <c r="N32" s="257">
        <v>240</v>
      </c>
      <c r="O32" s="259">
        <f t="shared" ref="O32:O34" si="4">L32+N32*2*E32</f>
        <v>590</v>
      </c>
    </row>
    <row r="33" spans="1:16" ht="25.5" x14ac:dyDescent="0.2">
      <c r="B33" s="236">
        <v>9303</v>
      </c>
      <c r="C33" s="64" t="s">
        <v>129</v>
      </c>
      <c r="E33" s="243">
        <v>1</v>
      </c>
      <c r="F33" s="238" t="s">
        <v>13</v>
      </c>
      <c r="G33" s="68"/>
      <c r="H33" s="68"/>
      <c r="I33" s="239">
        <f t="shared" ref="I33" si="5">E33*G33</f>
        <v>0</v>
      </c>
      <c r="J33" s="240">
        <f t="shared" ref="J33" si="6">E33*H33</f>
        <v>0</v>
      </c>
      <c r="L33" s="257">
        <v>240</v>
      </c>
      <c r="M33" s="258"/>
      <c r="N33" s="257">
        <v>265</v>
      </c>
      <c r="O33" s="259">
        <f t="shared" ref="O33" si="7">L33+N33*2*E33</f>
        <v>770</v>
      </c>
    </row>
    <row r="34" spans="1:16" ht="51" x14ac:dyDescent="0.2">
      <c r="B34" s="236">
        <v>9304</v>
      </c>
      <c r="C34" s="64" t="s">
        <v>128</v>
      </c>
      <c r="E34" s="243">
        <v>1</v>
      </c>
      <c r="F34" s="238" t="s">
        <v>16</v>
      </c>
      <c r="G34" s="68"/>
      <c r="H34" s="68"/>
      <c r="I34" s="239">
        <f t="shared" si="2"/>
        <v>0</v>
      </c>
      <c r="J34" s="240">
        <f t="shared" si="3"/>
        <v>0</v>
      </c>
      <c r="L34" s="257">
        <v>240</v>
      </c>
      <c r="M34" s="258">
        <f t="shared" ref="M34:M36" si="8">E34*L34</f>
        <v>240</v>
      </c>
      <c r="N34" s="257">
        <v>265</v>
      </c>
      <c r="O34" s="259">
        <f t="shared" si="4"/>
        <v>770</v>
      </c>
      <c r="P34" s="257">
        <f>(2.4*2.65-1.8*1.5)*E34</f>
        <v>3.6599999999999993</v>
      </c>
    </row>
    <row r="35" spans="1:16" ht="51" x14ac:dyDescent="0.2">
      <c r="B35" s="236">
        <v>9305</v>
      </c>
      <c r="C35" s="64" t="s">
        <v>130</v>
      </c>
      <c r="E35" s="243">
        <v>1</v>
      </c>
      <c r="F35" s="238" t="s">
        <v>13</v>
      </c>
      <c r="G35" s="68"/>
      <c r="H35" s="68"/>
      <c r="I35" s="239">
        <f t="shared" ref="I35" si="9">E35*G35</f>
        <v>0</v>
      </c>
      <c r="J35" s="240">
        <f t="shared" ref="J35" si="10">E35*H35</f>
        <v>0</v>
      </c>
      <c r="L35" s="257">
        <v>240</v>
      </c>
      <c r="M35" s="258">
        <f t="shared" si="8"/>
        <v>240</v>
      </c>
      <c r="N35" s="257">
        <v>265</v>
      </c>
      <c r="O35" s="259">
        <f t="shared" ref="O35" si="11">L35+N35*2*E35</f>
        <v>770</v>
      </c>
      <c r="P35" s="257">
        <f>(2.15*2.15-1.8*1.5)*E35</f>
        <v>1.9224999999999994</v>
      </c>
    </row>
    <row r="36" spans="1:16" ht="25.5" x14ac:dyDescent="0.2">
      <c r="B36" s="236">
        <v>9306</v>
      </c>
      <c r="C36" s="64" t="s">
        <v>81</v>
      </c>
      <c r="E36" s="243">
        <v>4</v>
      </c>
      <c r="F36" s="238" t="s">
        <v>16</v>
      </c>
      <c r="G36" s="68"/>
      <c r="H36" s="68"/>
      <c r="I36" s="239">
        <f t="shared" si="2"/>
        <v>0</v>
      </c>
      <c r="J36" s="240">
        <f t="shared" si="3"/>
        <v>0</v>
      </c>
      <c r="L36" s="257">
        <v>90</v>
      </c>
      <c r="M36" s="258">
        <f t="shared" si="8"/>
        <v>360</v>
      </c>
      <c r="N36" s="257">
        <v>90</v>
      </c>
      <c r="O36" s="259">
        <f t="shared" ref="O36" si="12">(L36+N36)*2*E36</f>
        <v>1440</v>
      </c>
    </row>
    <row r="37" spans="1:16" ht="25.5" x14ac:dyDescent="0.2">
      <c r="B37" s="236">
        <v>9307</v>
      </c>
      <c r="C37" s="64" t="s">
        <v>82</v>
      </c>
      <c r="E37" s="243">
        <v>24</v>
      </c>
      <c r="F37" s="238" t="s">
        <v>16</v>
      </c>
      <c r="G37" s="68"/>
      <c r="H37" s="68"/>
      <c r="I37" s="239">
        <f t="shared" si="2"/>
        <v>0</v>
      </c>
      <c r="J37" s="240">
        <f t="shared" si="3"/>
        <v>0</v>
      </c>
      <c r="L37" s="257">
        <v>150</v>
      </c>
      <c r="M37" s="258">
        <f t="shared" ref="M37:M38" si="13">E37*L37</f>
        <v>3600</v>
      </c>
      <c r="N37" s="257">
        <v>150</v>
      </c>
      <c r="O37" s="259">
        <f t="shared" ref="O37:O38" si="14">(L37+N37)*2*E37</f>
        <v>14400</v>
      </c>
      <c r="P37" s="257"/>
    </row>
    <row r="38" spans="1:16" ht="51" x14ac:dyDescent="0.2">
      <c r="B38" s="236">
        <v>9308</v>
      </c>
      <c r="C38" s="64" t="s">
        <v>83</v>
      </c>
      <c r="E38" s="243">
        <v>13</v>
      </c>
      <c r="F38" s="238" t="s">
        <v>13</v>
      </c>
      <c r="G38" s="68"/>
      <c r="H38" s="68"/>
      <c r="I38" s="239">
        <f t="shared" si="2"/>
        <v>0</v>
      </c>
      <c r="J38" s="240">
        <f t="shared" si="3"/>
        <v>0</v>
      </c>
      <c r="L38" s="257">
        <v>150</v>
      </c>
      <c r="M38" s="258">
        <f t="shared" si="13"/>
        <v>1950</v>
      </c>
      <c r="N38" s="257">
        <v>150</v>
      </c>
      <c r="O38" s="259">
        <f t="shared" si="14"/>
        <v>7800</v>
      </c>
      <c r="P38" s="257">
        <f>(1.5*2.15-1.5*1.5)*E38</f>
        <v>12.674999999999995</v>
      </c>
    </row>
    <row r="39" spans="1:16" ht="25.5" x14ac:dyDescent="0.2">
      <c r="B39" s="236">
        <v>9309</v>
      </c>
      <c r="C39" s="64" t="s">
        <v>67</v>
      </c>
      <c r="E39" s="164">
        <f>M39/100</f>
        <v>63.9</v>
      </c>
      <c r="F39" s="80" t="s">
        <v>63</v>
      </c>
      <c r="G39" s="68"/>
      <c r="H39" s="68"/>
      <c r="I39" s="165">
        <f t="shared" ref="I39:I40" si="15">E39*G39</f>
        <v>0</v>
      </c>
      <c r="J39" s="166">
        <f t="shared" ref="J39:J40" si="16">E39*H39</f>
        <v>0</v>
      </c>
      <c r="L39" s="72"/>
      <c r="M39" s="127">
        <f>SUM(M32:M38)</f>
        <v>6390</v>
      </c>
      <c r="N39" s="72"/>
      <c r="O39" s="128">
        <f>SUM(O32:O38)</f>
        <v>26540</v>
      </c>
      <c r="P39" s="128">
        <f>SUM(P32:P38)</f>
        <v>18.257499999999993</v>
      </c>
    </row>
    <row r="40" spans="1:16" ht="25.5" x14ac:dyDescent="0.2">
      <c r="B40" s="236">
        <v>9310</v>
      </c>
      <c r="C40" s="64" t="s">
        <v>68</v>
      </c>
      <c r="E40" s="164">
        <f>E39</f>
        <v>63.9</v>
      </c>
      <c r="F40" s="80" t="s">
        <v>63</v>
      </c>
      <c r="G40" s="68"/>
      <c r="H40" s="68"/>
      <c r="I40" s="165">
        <f t="shared" si="15"/>
        <v>0</v>
      </c>
      <c r="J40" s="166">
        <f t="shared" si="16"/>
        <v>0</v>
      </c>
      <c r="L40" s="77"/>
    </row>
    <row r="41" spans="1:16" ht="25.5" x14ac:dyDescent="0.2">
      <c r="B41" s="236">
        <v>9311</v>
      </c>
      <c r="C41" s="64" t="s">
        <v>51</v>
      </c>
      <c r="E41" s="243">
        <v>3</v>
      </c>
      <c r="F41" s="238" t="s">
        <v>24</v>
      </c>
      <c r="G41" s="68"/>
      <c r="H41" s="68"/>
      <c r="I41" s="239">
        <f>E41*G41</f>
        <v>0</v>
      </c>
      <c r="J41" s="240">
        <f>E41*H41</f>
        <v>0</v>
      </c>
    </row>
    <row r="42" spans="1:16" ht="25.5" x14ac:dyDescent="0.2">
      <c r="A42" s="235"/>
      <c r="B42" s="236">
        <v>9312</v>
      </c>
      <c r="C42" s="64" t="s">
        <v>39</v>
      </c>
      <c r="D42" s="77"/>
      <c r="E42" s="246">
        <v>1</v>
      </c>
      <c r="F42" s="238" t="s">
        <v>88</v>
      </c>
      <c r="G42" s="254"/>
      <c r="H42" s="68"/>
      <c r="I42" s="239">
        <f>E42*G42</f>
        <v>0</v>
      </c>
      <c r="J42" s="240">
        <f>E42*H42</f>
        <v>0</v>
      </c>
      <c r="K42" s="241"/>
      <c r="L42" s="242"/>
    </row>
    <row r="43" spans="1:16" ht="25.5" x14ac:dyDescent="0.2">
      <c r="B43" s="236">
        <v>9313</v>
      </c>
      <c r="C43" s="64" t="s">
        <v>78</v>
      </c>
      <c r="D43" s="77"/>
      <c r="E43" s="246">
        <v>2</v>
      </c>
      <c r="F43" s="238" t="s">
        <v>16</v>
      </c>
      <c r="G43" s="254"/>
      <c r="H43" s="68"/>
      <c r="I43" s="239">
        <f>E43*G43</f>
        <v>0</v>
      </c>
      <c r="J43" s="240">
        <f>E43*H43</f>
        <v>0</v>
      </c>
    </row>
    <row r="44" spans="1:16" ht="38.25" x14ac:dyDescent="0.2">
      <c r="B44" s="236">
        <v>9314</v>
      </c>
      <c r="C44" s="64" t="s">
        <v>79</v>
      </c>
      <c r="D44" s="77"/>
      <c r="E44" s="246">
        <v>2</v>
      </c>
      <c r="F44" s="238" t="s">
        <v>17</v>
      </c>
      <c r="G44" s="68"/>
      <c r="H44" s="68"/>
      <c r="I44" s="239">
        <f>E44*G44</f>
        <v>0</v>
      </c>
      <c r="J44" s="240">
        <f>E44*H44</f>
        <v>0</v>
      </c>
    </row>
    <row r="45" spans="1:16" s="173" customFormat="1" x14ac:dyDescent="0.2">
      <c r="B45" s="196"/>
      <c r="C45" s="197" t="str">
        <f>B27 &amp; C27</f>
        <v>9300 Homlokzati nyílászárók</v>
      </c>
      <c r="D45" s="198" t="s">
        <v>36</v>
      </c>
      <c r="E45" s="199"/>
      <c r="F45" s="200"/>
      <c r="G45" s="201"/>
      <c r="H45" s="201"/>
      <c r="I45" s="201">
        <f>SUM(I31:I44)</f>
        <v>0</v>
      </c>
      <c r="J45" s="202">
        <f>SUM(J31:J44)</f>
        <v>0</v>
      </c>
      <c r="K45" s="230"/>
      <c r="L45" s="231"/>
    </row>
    <row r="46" spans="1:16" s="173" customFormat="1" x14ac:dyDescent="0.2">
      <c r="B46" s="169"/>
      <c r="C46" s="170"/>
      <c r="D46" s="171"/>
      <c r="E46" s="172"/>
      <c r="G46" s="174"/>
      <c r="H46" s="174"/>
      <c r="I46" s="174"/>
      <c r="J46" s="175"/>
      <c r="K46" s="230"/>
      <c r="L46" s="231"/>
    </row>
    <row r="47" spans="1:16" s="232" customFormat="1" x14ac:dyDescent="0.2">
      <c r="B47" s="189">
        <v>9400</v>
      </c>
      <c r="C47" s="203" t="s">
        <v>27</v>
      </c>
      <c r="D47" s="204"/>
      <c r="E47" s="192"/>
      <c r="F47" s="193"/>
      <c r="G47" s="194"/>
      <c r="H47" s="194"/>
      <c r="I47" s="194"/>
      <c r="J47" s="195"/>
      <c r="K47" s="233"/>
      <c r="L47" s="234"/>
    </row>
    <row r="48" spans="1:16" ht="63.75" x14ac:dyDescent="0.2">
      <c r="B48" s="236">
        <v>9401</v>
      </c>
      <c r="C48" s="64" t="s">
        <v>71</v>
      </c>
      <c r="E48" s="164">
        <v>460.6</v>
      </c>
      <c r="F48" s="80" t="s">
        <v>117</v>
      </c>
      <c r="G48" s="68"/>
      <c r="H48" s="68"/>
      <c r="I48" s="165">
        <f>E48*G48</f>
        <v>0</v>
      </c>
      <c r="J48" s="166">
        <f>E48*H48</f>
        <v>0</v>
      </c>
    </row>
    <row r="49" spans="1:14" s="173" customFormat="1" x14ac:dyDescent="0.2">
      <c r="B49" s="196"/>
      <c r="C49" s="197" t="str">
        <f>B47 &amp; C47</f>
        <v>9400 Padlásfödém hőszigetelés</v>
      </c>
      <c r="D49" s="198" t="s">
        <v>36</v>
      </c>
      <c r="E49" s="199"/>
      <c r="F49" s="200"/>
      <c r="G49" s="201"/>
      <c r="H49" s="201"/>
      <c r="I49" s="201">
        <f>SUM(I48:I48)</f>
        <v>0</v>
      </c>
      <c r="J49" s="202">
        <f>SUM(J48:J48)</f>
        <v>0</v>
      </c>
      <c r="K49" s="230"/>
      <c r="L49" s="231"/>
    </row>
    <row r="50" spans="1:14" s="173" customFormat="1" x14ac:dyDescent="0.2">
      <c r="B50" s="169"/>
      <c r="C50" s="170"/>
      <c r="D50" s="171"/>
      <c r="E50" s="172"/>
      <c r="G50" s="174"/>
      <c r="H50" s="174"/>
      <c r="I50" s="174"/>
      <c r="J50" s="175"/>
      <c r="K50" s="230"/>
      <c r="L50" s="231"/>
    </row>
    <row r="51" spans="1:14" s="232" customFormat="1" x14ac:dyDescent="0.2">
      <c r="B51" s="189">
        <v>9500</v>
      </c>
      <c r="C51" s="203" t="s">
        <v>3</v>
      </c>
      <c r="D51" s="204"/>
      <c r="E51" s="192"/>
      <c r="F51" s="193"/>
      <c r="G51" s="194"/>
      <c r="H51" s="194"/>
      <c r="I51" s="194"/>
      <c r="J51" s="195"/>
      <c r="K51" s="233"/>
      <c r="L51" s="234"/>
    </row>
    <row r="52" spans="1:14" s="173" customFormat="1" x14ac:dyDescent="0.2">
      <c r="A52" s="235"/>
      <c r="B52" s="71">
        <v>9501</v>
      </c>
      <c r="C52" s="69" t="s">
        <v>52</v>
      </c>
      <c r="D52" s="77"/>
      <c r="E52" s="164">
        <v>88.2</v>
      </c>
      <c r="F52" s="80" t="s">
        <v>40</v>
      </c>
      <c r="G52" s="68"/>
      <c r="H52" s="68"/>
      <c r="I52" s="165">
        <f>E52*G52</f>
        <v>0</v>
      </c>
      <c r="J52" s="166">
        <f>E52*H52</f>
        <v>0</v>
      </c>
      <c r="K52" s="241"/>
      <c r="L52" s="242"/>
      <c r="M52" s="77"/>
      <c r="N52" s="77"/>
    </row>
    <row r="53" spans="1:14" s="173" customFormat="1" x14ac:dyDescent="0.2">
      <c r="A53" s="235"/>
      <c r="B53" s="71">
        <v>9502</v>
      </c>
      <c r="C53" s="69" t="s">
        <v>53</v>
      </c>
      <c r="D53" s="77"/>
      <c r="E53" s="164">
        <v>46</v>
      </c>
      <c r="F53" s="80" t="s">
        <v>40</v>
      </c>
      <c r="G53" s="68"/>
      <c r="H53" s="68"/>
      <c r="I53" s="165">
        <f>E53*G53</f>
        <v>0</v>
      </c>
      <c r="J53" s="166">
        <f>E53*H53</f>
        <v>0</v>
      </c>
      <c r="K53" s="241"/>
      <c r="L53" s="242"/>
      <c r="M53" s="77"/>
      <c r="N53" s="77"/>
    </row>
    <row r="54" spans="1:14" s="173" customFormat="1" x14ac:dyDescent="0.2">
      <c r="B54" s="196"/>
      <c r="C54" s="197" t="str">
        <f>B51 &amp; C51</f>
        <v>9500 Ereszcsatorna</v>
      </c>
      <c r="D54" s="198" t="s">
        <v>20</v>
      </c>
      <c r="E54" s="199"/>
      <c r="F54" s="200"/>
      <c r="G54" s="201"/>
      <c r="H54" s="201"/>
      <c r="I54" s="201">
        <f>SUM(I52:I53)</f>
        <v>0</v>
      </c>
      <c r="J54" s="202">
        <f>SUM(J52:J53)</f>
        <v>0</v>
      </c>
      <c r="K54" s="230"/>
      <c r="L54" s="231"/>
    </row>
    <row r="55" spans="1:14" s="173" customFormat="1" ht="13.5" thickBot="1" x14ac:dyDescent="0.25">
      <c r="B55" s="169"/>
      <c r="C55" s="170"/>
      <c r="D55" s="171"/>
      <c r="E55" s="172"/>
      <c r="G55" s="174"/>
      <c r="H55" s="174"/>
      <c r="I55" s="174"/>
      <c r="J55" s="175"/>
      <c r="K55" s="230"/>
      <c r="L55" s="231"/>
    </row>
    <row r="56" spans="1:14" s="173" customFormat="1" ht="13.5" thickBot="1" x14ac:dyDescent="0.25">
      <c r="B56" s="159"/>
      <c r="C56" s="160" t="str">
        <f>B5 &amp; C5</f>
        <v>9000 "B" épület külső építési munkák</v>
      </c>
      <c r="D56" s="161" t="s">
        <v>37</v>
      </c>
      <c r="E56" s="156"/>
      <c r="F56" s="162"/>
      <c r="G56" s="157"/>
      <c r="H56" s="157"/>
      <c r="I56" s="157">
        <f>I16+I25+I45+I49+I54</f>
        <v>0</v>
      </c>
      <c r="J56" s="163">
        <f>J16+J25+J45+J49+J54</f>
        <v>0</v>
      </c>
      <c r="K56" s="230"/>
      <c r="L56" s="231"/>
    </row>
    <row r="57" spans="1:14" ht="3" customHeight="1" x14ac:dyDescent="0.2"/>
  </sheetData>
  <sheetProtection algorithmName="SHA-512" hashValue="uAONAYPLntQdUhCPjqHA3broHzByJL40XEwM5kOyH+uiHeJoZrqKp+c587+QZ0aR8+iszr757IgS5yJ6aPZO6Q==" saltValue="SQSvKjjC12EUjh8Wap1XXg==" spinCount="100000" sheet="1" selectLockedCells="1"/>
  <phoneticPr fontId="3" type="noConversion"/>
  <pageMargins left="0.19685039370078741" right="0.19685039370078741" top="0.74803149606299213" bottom="0.74803149606299213" header="0.31496062992125984" footer="0.31496062992125984"/>
  <pageSetup paperSize="9" scale="74" fitToHeight="0" orientation="portrait" r:id="rId1"/>
  <headerFooter>
    <oddHeader>&amp;R&amp;"Verdana,Dőlt"&amp;A</oddHeader>
    <firstHeader>&amp;R&amp;"Verdana,Dőlt"&amp;A</firstHeader>
  </headerFooter>
  <rowBreaks count="1" manualBreakCount="1">
    <brk id="2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7</vt:i4>
      </vt:variant>
    </vt:vector>
  </HeadingPairs>
  <TitlesOfParts>
    <vt:vector size="12" baseType="lpstr">
      <vt:lpstr>Záradék</vt:lpstr>
      <vt:lpstr>Összesítő</vt:lpstr>
      <vt:lpstr>7000 Járulékos feladatok</vt:lpstr>
      <vt:lpstr>8000 "A" épület külső</vt:lpstr>
      <vt:lpstr>9000 "B" épület külső</vt:lpstr>
      <vt:lpstr>'7000 Járulékos feladatok'!Nyomtatási_cím</vt:lpstr>
      <vt:lpstr>'8000 "A" épület külső'!Nyomtatási_cím</vt:lpstr>
      <vt:lpstr>'7000 Járulékos feladatok'!Nyomtatási_terület</vt:lpstr>
      <vt:lpstr>'8000 "A" épület külső'!Nyomtatási_terület</vt:lpstr>
      <vt:lpstr>'9000 "B" épület külső'!Nyomtatási_terület</vt:lpstr>
      <vt:lpstr>Összesítő!Nyomtatási_terület</vt:lpstr>
      <vt:lpstr>Záradék!Nyomtatási_terület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OKÖH - BL</dc:creator>
  <cp:lastModifiedBy>Bartalus László</cp:lastModifiedBy>
  <cp:lastPrinted>2023-01-24T14:05:34Z</cp:lastPrinted>
  <dcterms:created xsi:type="dcterms:W3CDTF">2011-11-15T09:17:44Z</dcterms:created>
  <dcterms:modified xsi:type="dcterms:W3CDTF">2023-02-01T08:24:14Z</dcterms:modified>
</cp:coreProperties>
</file>