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K:\2023_Intézmények_külső_ENERGETIKAI_FEJLESZTÉSE\2023_Meseliget_Óvoda_külső_energetikai_fejlesztés\00_Ajánlattételi felhívás - MlÓ_külső_energetikai_fejlesztés\"/>
    </mc:Choice>
  </mc:AlternateContent>
  <xr:revisionPtr revIDLastSave="0" documentId="13_ncr:1_{D21D39BB-0E1C-4FAC-A030-8FB36419CFF7}" xr6:coauthVersionLast="47" xr6:coauthVersionMax="47" xr10:uidLastSave="{00000000-0000-0000-0000-000000000000}"/>
  <bookViews>
    <workbookView xWindow="28680" yWindow="-120" windowWidth="29040" windowHeight="16440" tabRatio="716" activeTab="3" xr2:uid="{00000000-000D-0000-FFFF-FFFF00000000}"/>
  </bookViews>
  <sheets>
    <sheet name="Záradék" sheetId="17" r:id="rId1"/>
    <sheet name="Összesítő" sheetId="16" r:id="rId2"/>
    <sheet name="7000 Járulékos feladatok" sheetId="6" r:id="rId3"/>
    <sheet name="8000 Épület külső" sheetId="7" r:id="rId4"/>
    <sheet name="Számítások" sheetId="18" state="hidden" r:id="rId5"/>
  </sheets>
  <definedNames>
    <definedName name="_xlnm.Print_Titles" localSheetId="2">'7000 Járulékos feladatok'!$2:$2</definedName>
    <definedName name="_xlnm.Print_Titles" localSheetId="3">'8000 Épület külső'!$1:$4</definedName>
    <definedName name="_xlnm.Print_Area" localSheetId="2">'7000 Járulékos feladatok'!$A$1:$K$24</definedName>
    <definedName name="_xlnm.Print_Area" localSheetId="3">'8000 Épület külső'!$A$1:$K$30</definedName>
    <definedName name="_xlnm.Print_Area" localSheetId="1">Összesítő!$A$1:$E$12</definedName>
    <definedName name="_xlnm.Print_Area" localSheetId="0">Záradék!$A$1:$F$32</definedName>
  </definedNames>
  <calcPr calcId="191029"/>
</workbook>
</file>

<file path=xl/calcChain.xml><?xml version="1.0" encoding="utf-8"?>
<calcChain xmlns="http://schemas.openxmlformats.org/spreadsheetml/2006/main">
  <c r="E25" i="7" l="1"/>
  <c r="J25" i="7" s="1"/>
  <c r="H6" i="18"/>
  <c r="H14" i="18" s="1"/>
  <c r="M25" i="7"/>
  <c r="I25" i="7" l="1"/>
  <c r="E12" i="7" l="1"/>
  <c r="E11" i="7" l="1"/>
  <c r="E14" i="7" s="1"/>
  <c r="J12" i="7"/>
  <c r="E17" i="18"/>
  <c r="E18" i="18"/>
  <c r="C2" i="18"/>
  <c r="B2" i="18"/>
  <c r="A2" i="18"/>
  <c r="C29" i="7"/>
  <c r="E26" i="7"/>
  <c r="E22" i="7"/>
  <c r="D14" i="18"/>
  <c r="G13" i="18"/>
  <c r="G12" i="18"/>
  <c r="G11" i="18"/>
  <c r="G9" i="18"/>
  <c r="G6" i="18"/>
  <c r="F7" i="18"/>
  <c r="F8" i="18"/>
  <c r="F9" i="18"/>
  <c r="F10" i="18"/>
  <c r="F14" i="18" s="1"/>
  <c r="E10" i="7" s="1"/>
  <c r="F11" i="18"/>
  <c r="F12" i="18"/>
  <c r="F13" i="18"/>
  <c r="F6" i="18"/>
  <c r="I12" i="7" l="1"/>
  <c r="G14" i="18"/>
  <c r="E7" i="18"/>
  <c r="E8" i="18"/>
  <c r="E9" i="18"/>
  <c r="E10" i="18"/>
  <c r="E11" i="18"/>
  <c r="E12" i="18"/>
  <c r="E13" i="18"/>
  <c r="E6" i="18"/>
  <c r="E14" i="18" l="1"/>
  <c r="E2" i="18"/>
  <c r="J24" i="7"/>
  <c r="I24" i="7"/>
  <c r="E13" i="17"/>
  <c r="E16" i="18" l="1"/>
  <c r="E9" i="7" s="1"/>
  <c r="E13" i="7" s="1"/>
  <c r="J14" i="7" l="1"/>
  <c r="I14" i="7"/>
  <c r="J11" i="7"/>
  <c r="I11" i="7"/>
  <c r="J26" i="7"/>
  <c r="I26" i="7"/>
  <c r="I8" i="6" l="1"/>
  <c r="J8" i="6"/>
  <c r="I9" i="6"/>
  <c r="J9" i="6"/>
  <c r="I10" i="6"/>
  <c r="J10" i="6"/>
  <c r="I11" i="6"/>
  <c r="J11" i="6"/>
  <c r="I12" i="6"/>
  <c r="J12" i="6"/>
  <c r="C13" i="6"/>
  <c r="I16" i="6"/>
  <c r="I17" i="6" s="1"/>
  <c r="J16" i="6"/>
  <c r="J17" i="6" s="1"/>
  <c r="C17" i="6"/>
  <c r="I20" i="6"/>
  <c r="I21" i="6" s="1"/>
  <c r="J20" i="6"/>
  <c r="J21" i="6" s="1"/>
  <c r="C21" i="6"/>
  <c r="C23" i="6"/>
  <c r="I9" i="7"/>
  <c r="I15" i="7" s="1"/>
  <c r="J9" i="7"/>
  <c r="J15" i="7" s="1"/>
  <c r="I10" i="7"/>
  <c r="J10" i="7"/>
  <c r="I13" i="7"/>
  <c r="J13" i="7"/>
  <c r="J8" i="7"/>
  <c r="C15" i="7"/>
  <c r="J21" i="7"/>
  <c r="I22" i="7"/>
  <c r="J22" i="7"/>
  <c r="J23" i="7"/>
  <c r="C27" i="7"/>
  <c r="I27" i="7" l="1"/>
  <c r="J20" i="7"/>
  <c r="C8" i="16"/>
  <c r="J13" i="6"/>
  <c r="J23" i="6" s="1"/>
  <c r="D5" i="16" s="1"/>
  <c r="I13" i="6"/>
  <c r="I23" i="6" s="1"/>
  <c r="B9" i="16"/>
  <c r="B7" i="16"/>
  <c r="B5" i="16"/>
  <c r="B8" i="16"/>
  <c r="D8" i="16" l="1"/>
  <c r="C9" i="16"/>
  <c r="I29" i="7"/>
  <c r="J27" i="7"/>
  <c r="D9" i="16" s="1"/>
  <c r="C5" i="16"/>
  <c r="J29" i="7" l="1"/>
  <c r="C11" i="16"/>
  <c r="D26" i="17" s="1"/>
  <c r="D11" i="16"/>
  <c r="E26" i="17" s="1"/>
  <c r="D27" i="17" l="1"/>
  <c r="D28" i="17" s="1"/>
  <c r="D29" i="17" s="1"/>
</calcChain>
</file>

<file path=xl/sharedStrings.xml><?xml version="1.0" encoding="utf-8"?>
<sst xmlns="http://schemas.openxmlformats.org/spreadsheetml/2006/main" count="142" uniqueCount="102">
  <si>
    <t xml:space="preserve"> Ideiglenes mérők elhelyezése</t>
    <phoneticPr fontId="3" type="noConversion"/>
  </si>
  <si>
    <t>Beschreibung</t>
    <phoneticPr fontId="3" type="noConversion"/>
  </si>
  <si>
    <t>Ablakszerkezetek előtti védőrács leszerelése, építéshelyi deponálása</t>
    <phoneticPr fontId="3" type="noConversion"/>
  </si>
  <si>
    <t xml:space="preserve"> Homlokzati nyílászárók</t>
    <phoneticPr fontId="3" type="noConversion"/>
  </si>
  <si>
    <t>Felvonulási terület folyamatos őrzése</t>
    <phoneticPr fontId="3" type="noConversion"/>
  </si>
  <si>
    <t>db</t>
    <phoneticPr fontId="3" type="noConversion"/>
  </si>
  <si>
    <t xml:space="preserve"> Járulékos feladatok</t>
    <phoneticPr fontId="3" type="noConversion"/>
  </si>
  <si>
    <t>Minimum műszaki elvárás:</t>
    <phoneticPr fontId="3" type="noConversion"/>
  </si>
  <si>
    <t xml:space="preserve"> Tervezési, dokumentálási feladatok</t>
    <phoneticPr fontId="3" type="noConversion"/>
  </si>
  <si>
    <t xml:space="preserve"> Organizáció</t>
    <phoneticPr fontId="3" type="noConversion"/>
  </si>
  <si>
    <t>Építési terület lehatárolása ideiglenes kerítéssel</t>
    <phoneticPr fontId="3" type="noConversion"/>
  </si>
  <si>
    <t>Material zusammen</t>
  </si>
  <si>
    <t>fm</t>
    <phoneticPr fontId="3" type="noConversion"/>
  </si>
  <si>
    <t>Díj</t>
    <phoneticPr fontId="3" type="noConversion"/>
  </si>
  <si>
    <t>Lohn-Gebühr</t>
    <phoneticPr fontId="3" type="noConversion"/>
  </si>
  <si>
    <t>db</t>
    <phoneticPr fontId="3" type="noConversion"/>
  </si>
  <si>
    <t>Sorszám</t>
    <phoneticPr fontId="3" type="noConversion"/>
  </si>
  <si>
    <t>Lohn-Gebühr Insgesamt</t>
    <phoneticPr fontId="3" type="noConversion"/>
  </si>
  <si>
    <t>összesen:</t>
    <phoneticPr fontId="3" type="noConversion"/>
  </si>
  <si>
    <t>mindösszesen:</t>
    <phoneticPr fontId="3" type="noConversion"/>
  </si>
  <si>
    <t>db</t>
  </si>
  <si>
    <t>Homlokzaton lévő szerlvények, zászlótartók leszerelése és hőszigetelés utáni visszaszerelése</t>
    <phoneticPr fontId="3" type="noConversion"/>
  </si>
  <si>
    <t xml:space="preserve"> Homlokzatképzés</t>
    <phoneticPr fontId="3" type="noConversion"/>
  </si>
  <si>
    <t>Beschreibung</t>
    <phoneticPr fontId="3" type="noConversion"/>
  </si>
  <si>
    <t>Egység</t>
    <phoneticPr fontId="3" type="noConversion"/>
  </si>
  <si>
    <t>Menge</t>
    <phoneticPr fontId="3" type="noConversion"/>
  </si>
  <si>
    <t>Einheit</t>
    <phoneticPr fontId="3" type="noConversion"/>
  </si>
  <si>
    <t>Anyag</t>
    <phoneticPr fontId="3" type="noConversion"/>
  </si>
  <si>
    <t>Material</t>
    <phoneticPr fontId="3" type="noConversion"/>
  </si>
  <si>
    <t>Tétel megnevezése</t>
    <phoneticPr fontId="3" type="noConversion"/>
  </si>
  <si>
    <t>Mennyiség</t>
    <phoneticPr fontId="3" type="noConversion"/>
  </si>
  <si>
    <t>Éptési terület átadás-átvétel előtti piperetakarítása költözésre alkalmas módon</t>
    <phoneticPr fontId="3" type="noConversion"/>
  </si>
  <si>
    <t>hó</t>
    <phoneticPr fontId="3" type="noConversion"/>
  </si>
  <si>
    <t>Menge</t>
    <phoneticPr fontId="3" type="noConversion"/>
  </si>
  <si>
    <t>Díj
összesen</t>
  </si>
  <si>
    <t>Anyag
összesen</t>
  </si>
  <si>
    <t>Homlokzati nyílászárók bontása</t>
  </si>
  <si>
    <t>fm</t>
  </si>
  <si>
    <t>Vékonyvakolatok, színvakolatok felhordása alapozott, előkészített felületre, vödrös kiszerelésű anyagból, vizes bázisú, műgyanta kötőanyagú vékonyvakolat készítése, egy rétegben, 1,4-2,5 mm-es szemcsemérettel</t>
  </si>
  <si>
    <t>Lábazati vakolatok; díszítő és lábazati műgyanta kötőanyagú vakolatréteg felhordása,kézi erővel, vödrös kiszerelésű anyagból 2 mm-es szemcseméret, szürke színben</t>
  </si>
  <si>
    <t>Hőszigetelt, háromrétegű üvegezéssal (U=0,6W/m2),
5 légkamrás, fehér színű, műanyag nyílászáró, párkánnyal, könyöklővel, toktoldóval</t>
  </si>
  <si>
    <t>Műanyag párkány elhelyezése (szereléssel), kegészító elemekkel kompletten</t>
  </si>
  <si>
    <t>Ablakszerkezetek előtti védőrács elhelyezése, rozsdamentesítő felületkezelése, átalakítás, felújítása után</t>
  </si>
  <si>
    <t>Hőszig.
körbe</t>
  </si>
  <si>
    <t>Éptés közbeni folyamatos takarítás</t>
  </si>
  <si>
    <t>Építési hulladék ideiglenes deponálása és lerakóba szállítása</t>
  </si>
  <si>
    <t>Átadás - átvételi műszaki dokumentáció összeállítása</t>
  </si>
  <si>
    <t>Felvonulás, ideiglenes energia vételi helyek - almérők kiépítése, mobil wc, stb.</t>
  </si>
  <si>
    <t>klt</t>
  </si>
  <si>
    <t>Tárgy:</t>
  </si>
  <si>
    <t xml:space="preserve">                                       </t>
  </si>
  <si>
    <t xml:space="preserve"> Kelt:</t>
  </si>
  <si>
    <t>Cím:</t>
  </si>
  <si>
    <t xml:space="preserve"> Készítette: ---</t>
  </si>
  <si>
    <t xml:space="preserve">                                                                              </t>
  </si>
  <si>
    <t>Költségvetés főösszesítő</t>
  </si>
  <si>
    <t>Megnevezés</t>
  </si>
  <si>
    <t>Anyagköltség</t>
  </si>
  <si>
    <t>Díjköltség</t>
  </si>
  <si>
    <t>1. Építmény közvetlen költségei</t>
  </si>
  <si>
    <t>2.1 ÁFA vetítési alap</t>
  </si>
  <si>
    <t>2.2 ÁFA</t>
  </si>
  <si>
    <t>ÖSSZESEN</t>
  </si>
  <si>
    <r>
      <t xml:space="preserve">Anyag ktg.
</t>
    </r>
    <r>
      <rPr>
        <sz val="10"/>
        <rFont val="Arial"/>
        <family val="2"/>
        <charset val="238"/>
      </rPr>
      <t>nettó</t>
    </r>
  </si>
  <si>
    <r>
      <t xml:space="preserve">Díj ktg.
</t>
    </r>
    <r>
      <rPr>
        <sz val="10"/>
        <rFont val="Arial"/>
        <family val="2"/>
        <charset val="238"/>
      </rPr>
      <t>netto</t>
    </r>
  </si>
  <si>
    <t>3.  A munka ára (bruttó)</t>
  </si>
  <si>
    <t>A költségvetési kiírás mindegyik tétele egy komplett szolgáltatásnak felel meg, ezért benne foglaltatnak a szállítási költségek, építési munkák, szerelési munkák, építési segédeszközök, szerelési segédeszközök, akkor is, ha ezek az egyes tételekben nincsenek külön kimutatva.
A költségvetési tételek mennyiségei előirányzatok, azokat Vállalkozó ellenőrizni, pontosítani köteles, meghatározása Vállakozó kockázatát képezi.
Az esetlegesen kimaradt tételek nem mentesítik a Vállakozót a műszaki megoldás szakszerű kivitelezésétől és annak megfelelő ár-, illetve a teljesítési határidő betartása alól. Kivitelezési többletmuka elszámolására nincs mód.</t>
  </si>
  <si>
    <t>A munka leírása:</t>
  </si>
  <si>
    <t>Költségvetési tervet készítő (Ajálattevő):</t>
  </si>
  <si>
    <t>Neve:</t>
  </si>
  <si>
    <t>Székhelye:</t>
  </si>
  <si>
    <r>
      <t>m</t>
    </r>
    <r>
      <rPr>
        <vertAlign val="superscript"/>
        <sz val="10"/>
        <rFont val="Arial"/>
        <family val="2"/>
        <charset val="238"/>
      </rPr>
      <t>2</t>
    </r>
  </si>
  <si>
    <t>2840 Oroszlány, Alkotmány út 56.</t>
  </si>
  <si>
    <t>1321 hrsz.</t>
  </si>
  <si>
    <t>Köznevelési intézményépület (óvoda)
külső átalakítása, energetikai korszerűsítése</t>
  </si>
  <si>
    <t>Oroszlány, Meseliget Óvoda
külső energetikai korszerűsítése</t>
  </si>
  <si>
    <r>
      <rPr>
        <sz val="14"/>
        <color theme="0"/>
        <rFont val="Arial"/>
        <family val="2"/>
        <charset val="238"/>
      </rPr>
      <t xml:space="preserve"> KÖLTSÉGTERV </t>
    </r>
    <r>
      <rPr>
        <b/>
        <sz val="14"/>
        <color theme="0"/>
        <rFont val="Arial"/>
        <family val="2"/>
        <charset val="238"/>
      </rPr>
      <t xml:space="preserve">ÖSSZESÍTŐ
</t>
    </r>
    <r>
      <rPr>
        <sz val="14"/>
        <color theme="0"/>
        <rFont val="Arial"/>
        <family val="2"/>
        <charset val="238"/>
      </rPr>
      <t>Oroszlány, Meseliget Óvoda</t>
    </r>
  </si>
  <si>
    <t>Homlokzatszigetelés készítése 15 cm vastagságban, EPS (polisztirol) grafitos homlokzati szigetelőelemmel, ragasztótapasz és tárcsás műanyag rögzítéssel, üveghálóval - ragasztótapasszal, élvdelemmel és induló profillal (minősített rendsz.)</t>
  </si>
  <si>
    <t>Homl. hossz.</t>
  </si>
  <si>
    <t>Homl. mag.</t>
  </si>
  <si>
    <t>Homl.</t>
  </si>
  <si>
    <t>Sz.</t>
  </si>
  <si>
    <t>Mag</t>
  </si>
  <si>
    <t>Db</t>
  </si>
  <si>
    <t>Ablak</t>
  </si>
  <si>
    <t>Ajtó</t>
  </si>
  <si>
    <t>Külső 
nyílászárók</t>
  </si>
  <si>
    <t>Típ.</t>
  </si>
  <si>
    <t>A</t>
  </si>
  <si>
    <t>Homlokzati hősszigetelés</t>
  </si>
  <si>
    <t>Párkány</t>
  </si>
  <si>
    <t>Kiegészítő szigetelés készítése nyílászárók körül 4 cm vastagságban, EPS (polisztirol) grafitos homlokzati szigetelőelemmel, ragasztótapasz és tárcsás műanyag rögzítéssel, üveghálóval - ragasztótapasszal, élvdelemmel és induló profillal (minősített rendszer) 20 cm / 90 fm</t>
  </si>
  <si>
    <t>180/180 Háromszárnyú, BNy+BNy+BNy ablak beépítése, tokosztó falazat elbontásával, nyílásáthidaló utólagos beépítésével, a falnyílás és parapetfal szükségszerű méretre falazásával (205/200 cm méretű nyílászáró helyén), beépítés utáni javítással</t>
  </si>
  <si>
    <t>Csapadékvíz elvezető lefolyók le- és felszerelése (3,85 fm / db)</t>
  </si>
  <si>
    <t>Külső építési munkák</t>
  </si>
  <si>
    <t>Lábazati hősszigetelés (főhoml.)</t>
  </si>
  <si>
    <t>Lábazati hősszigetelés (udvar)</t>
  </si>
  <si>
    <t>Homl. főhoml.</t>
  </si>
  <si>
    <t>Homlokzatszigetelés készítése 12 cm vastagságban lábazati falon, XPS (polisztirol) homlokzati szigetelőelemmel, ragasztótapasz és tárcsás műanyag rögzítéssel, üveghálóval - ragasztótapasszal, élvdelemmel és induló profillal (minősített rendsz.) egyenletes felületen</t>
  </si>
  <si>
    <t>Homlokzatszigetelés készítése 15 cm vastagságban lábazati falon, XPS (polisztirol) homlokzati szigetelőelemmel, ragasztótapasz és tárcsás műanyag rögzítéssel, üveghálóval - ragasztótapasszal, élvdelemmel és induló profillal (minősített rendsz.) tagolt, egyenetlen (megmaradó kőburkolat) felületen</t>
  </si>
  <si>
    <t>Műanyag könyöklő elhelyezése (szereléssel), kegészító elemekkel kompletten</t>
  </si>
  <si>
    <t>Könyöklő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</si>
</sst>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#,##0\ &quot;Ft&quot;;\-#,##0\ &quot;Ft&quot;"/>
    <numFmt numFmtId="43" formatCode="_-* #,##0.00_-;\-* #,##0.00_-;_-* &quot;-&quot;??_-;_-@_-"/>
    <numFmt numFmtId="164" formatCode="_-* #,##0&quot;Ft&quot;_-;\-* #,##0&quot;Ft&quot;_-;_-* &quot;-&quot;&quot;Ft&quot;_-;_-@_-"/>
    <numFmt numFmtId="165" formatCode="_ * #,##0_ \ [$€-1]_ ;_ * \-#,##0\ \ [$€-1]_ ;_ * &quot;-&quot;??_ \ [$€-1]_ ;_ @_ "/>
    <numFmt numFmtId="166" formatCode="#,##0\ &quot;Ft&quot;"/>
    <numFmt numFmtId="167" formatCode="General\ &quot;fm&quot;"/>
    <numFmt numFmtId="168" formatCode="0.00&quot; m2&quot;"/>
    <numFmt numFmtId="169" formatCode="General\ &quot;m&quot;"/>
    <numFmt numFmtId="170" formatCode="0.00&quot; fm&quot;"/>
  </numFmts>
  <fonts count="40" x14ac:knownFonts="1">
    <font>
      <sz val="10"/>
      <name val="Verdana"/>
    </font>
    <font>
      <sz val="11"/>
      <color theme="1"/>
      <name val="Calibri"/>
      <family val="2"/>
      <charset val="238"/>
      <scheme val="minor"/>
    </font>
    <font>
      <sz val="10"/>
      <name val="Verdana"/>
    </font>
    <font>
      <sz val="8"/>
      <name val="Verdana"/>
    </font>
    <font>
      <sz val="10"/>
      <name val="Arial"/>
    </font>
    <font>
      <b/>
      <sz val="10"/>
      <name val="Arial"/>
      <family val="2"/>
    </font>
    <font>
      <i/>
      <sz val="10"/>
      <name val="Arial"/>
    </font>
    <font>
      <sz val="10"/>
      <name val="Courier New"/>
    </font>
    <font>
      <b/>
      <sz val="9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Verdana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sz val="10"/>
      <color indexed="23"/>
      <name val="Calibri"/>
      <family val="2"/>
      <charset val="238"/>
    </font>
    <font>
      <sz val="10"/>
      <color indexed="22"/>
      <name val="Calibri"/>
      <family val="2"/>
      <charset val="238"/>
    </font>
    <font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23"/>
      <name val="Arial"/>
      <family val="2"/>
      <charset val="238"/>
    </font>
    <font>
      <sz val="10"/>
      <color indexed="22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0"/>
      <name val="Calibri"/>
      <family val="2"/>
      <charset val="238"/>
      <scheme val="minor"/>
    </font>
    <font>
      <u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0"/>
      <name val="Arial"/>
      <family val="2"/>
      <charset val="238"/>
    </font>
    <font>
      <b/>
      <sz val="10"/>
      <color theme="0"/>
      <name val="Arial"/>
      <family val="2"/>
    </font>
    <font>
      <vertAlign val="superscript"/>
      <sz val="10"/>
      <name val="Arial"/>
      <family val="2"/>
      <charset val="238"/>
    </font>
    <font>
      <i/>
      <u val="singleAccounting"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Verdana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center" vertical="center"/>
    </xf>
    <xf numFmtId="2" fontId="4" fillId="0" borderId="0" xfId="1" applyNumberFormat="1" applyFont="1" applyFill="1" applyBorder="1" applyAlignment="1" applyProtection="1">
      <alignment horizontal="center" vertical="center"/>
    </xf>
    <xf numFmtId="164" fontId="4" fillId="0" borderId="0" xfId="1" applyFont="1" applyFill="1" applyBorder="1" applyAlignment="1" applyProtection="1">
      <alignment horizontal="center" vertical="center"/>
    </xf>
    <xf numFmtId="0" fontId="8" fillId="0" borderId="7" xfId="1" applyNumberFormat="1" applyFont="1" applyFill="1" applyBorder="1" applyAlignment="1" applyProtection="1">
      <alignment horizontal="left" vertical="center" wrapText="1"/>
    </xf>
    <xf numFmtId="2" fontId="8" fillId="0" borderId="7" xfId="1" applyNumberFormat="1" applyFont="1" applyFill="1" applyBorder="1" applyAlignment="1" applyProtection="1">
      <alignment horizontal="center" vertical="center" wrapText="1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7" xfId="1" applyFont="1" applyFill="1" applyBorder="1" applyAlignment="1" applyProtection="1">
      <alignment horizontal="center" vertical="center" wrapText="1"/>
    </xf>
    <xf numFmtId="164" fontId="8" fillId="0" borderId="8" xfId="3" applyNumberFormat="1" applyFont="1" applyFill="1" applyBorder="1" applyAlignment="1" applyProtection="1">
      <alignment horizontal="center" vertical="center" wrapText="1"/>
    </xf>
    <xf numFmtId="164" fontId="5" fillId="0" borderId="0" xfId="3" applyNumberFormat="1" applyFont="1" applyFill="1" applyBorder="1" applyAlignment="1" applyProtection="1">
      <alignment horizontal="center" vertical="center" wrapText="1"/>
    </xf>
    <xf numFmtId="0" fontId="5" fillId="0" borderId="14" xfId="1" applyNumberFormat="1" applyFont="1" applyFill="1" applyBorder="1" applyAlignment="1" applyProtection="1">
      <alignment horizontal="left" vertical="center" wrapText="1"/>
    </xf>
    <xf numFmtId="0" fontId="5" fillId="0" borderId="14" xfId="1" applyNumberFormat="1" applyFont="1" applyFill="1" applyBorder="1" applyAlignment="1" applyProtection="1">
      <alignment horizontal="center" vertical="center" wrapText="1"/>
    </xf>
    <xf numFmtId="2" fontId="5" fillId="0" borderId="14" xfId="1" applyNumberFormat="1" applyFont="1" applyFill="1" applyBorder="1" applyAlignment="1" applyProtection="1">
      <alignment horizontal="center" vertical="center" wrapText="1"/>
    </xf>
    <xf numFmtId="164" fontId="5" fillId="0" borderId="14" xfId="1" applyFont="1" applyFill="1" applyBorder="1" applyAlignment="1" applyProtection="1">
      <alignment horizontal="center" vertical="center" wrapText="1"/>
    </xf>
    <xf numFmtId="164" fontId="5" fillId="0" borderId="15" xfId="3" applyNumberFormat="1" applyFont="1" applyFill="1" applyBorder="1" applyAlignment="1" applyProtection="1">
      <alignment horizontal="center" vertical="center" wrapText="1"/>
    </xf>
    <xf numFmtId="165" fontId="4" fillId="0" borderId="0" xfId="1" applyNumberFormat="1" applyFont="1" applyFill="1" applyBorder="1" applyAlignment="1" applyProtection="1">
      <alignment horizontal="left" vertical="center" wrapText="1"/>
    </xf>
    <xf numFmtId="164" fontId="4" fillId="0" borderId="0" xfId="3" applyNumberFormat="1" applyFont="1" applyFill="1" applyBorder="1" applyAlignment="1" applyProtection="1">
      <alignment horizontal="center" vertical="center"/>
    </xf>
    <xf numFmtId="164" fontId="5" fillId="0" borderId="0" xfId="3" applyNumberFormat="1" applyFont="1" applyFill="1" applyBorder="1" applyAlignment="1" applyProtection="1">
      <alignment horizontal="center" vertical="center"/>
    </xf>
    <xf numFmtId="164" fontId="4" fillId="0" borderId="2" xfId="3" applyNumberFormat="1" applyFont="1" applyFill="1" applyBorder="1" applyAlignment="1" applyProtection="1">
      <alignment horizontal="center" vertical="center"/>
    </xf>
    <xf numFmtId="164" fontId="6" fillId="0" borderId="0" xfId="3" applyNumberFormat="1" applyFont="1" applyFill="1" applyBorder="1" applyAlignment="1" applyProtection="1">
      <alignment horizontal="left" vertical="center"/>
    </xf>
    <xf numFmtId="164" fontId="4" fillId="0" borderId="0" xfId="3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 indent="1"/>
    </xf>
    <xf numFmtId="0" fontId="9" fillId="2" borderId="0" xfId="0" applyFont="1" applyFill="1" applyAlignment="1">
      <alignment horizontal="center" vertical="center" wrapText="1"/>
    </xf>
    <xf numFmtId="166" fontId="11" fillId="2" borderId="0" xfId="1" applyNumberFormat="1" applyFont="1" applyFill="1" applyBorder="1" applyAlignment="1" applyProtection="1">
      <alignment horizontal="right" vertical="top"/>
      <protection locked="0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165" fontId="10" fillId="0" borderId="0" xfId="1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5" fontId="10" fillId="0" borderId="0" xfId="1" applyNumberFormat="1" applyFont="1" applyFill="1" applyBorder="1" applyAlignment="1" applyProtection="1">
      <alignment horizontal="left" vertical="center" wrapText="1"/>
    </xf>
    <xf numFmtId="0" fontId="10" fillId="0" borderId="0" xfId="1" applyNumberFormat="1" applyFont="1" applyFill="1" applyBorder="1" applyAlignment="1" applyProtection="1">
      <alignment horizontal="left" vertical="top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0" fillId="0" borderId="1" xfId="0" applyNumberFormat="1" applyFont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20" fillId="5" borderId="2" xfId="0" applyFont="1" applyFill="1" applyBorder="1" applyAlignment="1">
      <alignment vertical="center"/>
    </xf>
    <xf numFmtId="5" fontId="10" fillId="5" borderId="1" xfId="0" applyNumberFormat="1" applyFont="1" applyFill="1" applyBorder="1" applyAlignment="1">
      <alignment vertical="center"/>
    </xf>
    <xf numFmtId="5" fontId="10" fillId="5" borderId="2" xfId="0" applyNumberFormat="1" applyFont="1" applyFill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164" fontId="21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right" vertical="center"/>
    </xf>
    <xf numFmtId="164" fontId="11" fillId="0" borderId="16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0" fontId="24" fillId="0" borderId="0" xfId="4" applyFont="1" applyAlignment="1">
      <alignment horizontal="left" vertical="center" wrapText="1"/>
    </xf>
    <xf numFmtId="0" fontId="25" fillId="0" borderId="0" xfId="4" applyFont="1" applyAlignment="1">
      <alignment vertical="center" wrapText="1"/>
    </xf>
    <xf numFmtId="0" fontId="23" fillId="0" borderId="0" xfId="4" applyFont="1" applyAlignment="1">
      <alignment vertical="center"/>
    </xf>
    <xf numFmtId="0" fontId="26" fillId="0" borderId="0" xfId="4" applyFont="1" applyAlignment="1">
      <alignment horizontal="left" vertical="center"/>
    </xf>
    <xf numFmtId="0" fontId="25" fillId="0" borderId="0" xfId="4" applyFont="1" applyAlignment="1">
      <alignment vertical="center"/>
    </xf>
    <xf numFmtId="0" fontId="26" fillId="0" borderId="0" xfId="4" applyFont="1" applyAlignment="1">
      <alignment vertical="center" wrapText="1"/>
    </xf>
    <xf numFmtId="0" fontId="25" fillId="2" borderId="0" xfId="0" applyFont="1" applyFill="1" applyAlignment="1">
      <alignment vertical="center"/>
    </xf>
    <xf numFmtId="14" fontId="26" fillId="2" borderId="0" xfId="0" applyNumberFormat="1" applyFont="1" applyFill="1" applyAlignment="1">
      <alignment vertical="center"/>
    </xf>
    <xf numFmtId="0" fontId="26" fillId="0" borderId="0" xfId="4" applyFont="1" applyAlignment="1">
      <alignment vertical="center"/>
    </xf>
    <xf numFmtId="0" fontId="25" fillId="0" borderId="5" xfId="4" applyFont="1" applyBorder="1" applyAlignment="1">
      <alignment vertical="center"/>
    </xf>
    <xf numFmtId="0" fontId="25" fillId="0" borderId="5" xfId="4" applyFont="1" applyBorder="1" applyAlignment="1">
      <alignment horizontal="right" vertical="center"/>
    </xf>
    <xf numFmtId="166" fontId="25" fillId="0" borderId="5" xfId="4" applyNumberFormat="1" applyFont="1" applyBorder="1" applyAlignment="1">
      <alignment vertical="center"/>
    </xf>
    <xf numFmtId="10" fontId="25" fillId="0" borderId="5" xfId="4" applyNumberFormat="1" applyFont="1" applyBorder="1" applyAlignment="1">
      <alignment vertical="center"/>
    </xf>
    <xf numFmtId="167" fontId="4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1" fillId="0" borderId="0" xfId="4" applyAlignment="1">
      <alignment horizontal="left" vertical="top"/>
    </xf>
    <xf numFmtId="0" fontId="26" fillId="0" borderId="0" xfId="4" applyFont="1" applyAlignment="1">
      <alignment horizontal="left" vertical="center" indent="1"/>
    </xf>
    <xf numFmtId="0" fontId="31" fillId="0" borderId="0" xfId="4" applyFont="1" applyAlignment="1">
      <alignment vertical="center"/>
    </xf>
    <xf numFmtId="0" fontId="31" fillId="0" borderId="0" xfId="4" quotePrefix="1" applyFont="1" applyAlignment="1">
      <alignment horizontal="left" vertical="center"/>
    </xf>
    <xf numFmtId="0" fontId="31" fillId="0" borderId="0" xfId="4" applyFont="1" applyAlignment="1">
      <alignment horizontal="left" vertical="center" indent="1"/>
    </xf>
    <xf numFmtId="164" fontId="10" fillId="5" borderId="1" xfId="0" applyNumberFormat="1" applyFont="1" applyFill="1" applyBorder="1" applyAlignment="1">
      <alignment vertical="center"/>
    </xf>
    <xf numFmtId="164" fontId="10" fillId="5" borderId="2" xfId="0" applyNumberFormat="1" applyFont="1" applyFill="1" applyBorder="1" applyAlignment="1">
      <alignment vertical="center"/>
    </xf>
    <xf numFmtId="0" fontId="22" fillId="4" borderId="2" xfId="0" applyFont="1" applyFill="1" applyBorder="1" applyAlignment="1">
      <alignment vertical="center"/>
    </xf>
    <xf numFmtId="5" fontId="22" fillId="4" borderId="18" xfId="0" applyNumberFormat="1" applyFont="1" applyFill="1" applyBorder="1" applyAlignment="1">
      <alignment vertical="center"/>
    </xf>
    <xf numFmtId="5" fontId="22" fillId="4" borderId="19" xfId="0" applyNumberFormat="1" applyFont="1" applyFill="1" applyBorder="1" applyAlignment="1">
      <alignment vertical="center"/>
    </xf>
    <xf numFmtId="0" fontId="34" fillId="4" borderId="6" xfId="0" applyFont="1" applyFill="1" applyBorder="1" applyAlignment="1">
      <alignment horizontal="left" vertical="center"/>
    </xf>
    <xf numFmtId="165" fontId="34" fillId="4" borderId="7" xfId="1" applyNumberFormat="1" applyFont="1" applyFill="1" applyBorder="1" applyAlignment="1" applyProtection="1">
      <alignment horizontal="left" vertical="center" wrapText="1"/>
    </xf>
    <xf numFmtId="0" fontId="34" fillId="4" borderId="7" xfId="1" applyNumberFormat="1" applyFont="1" applyFill="1" applyBorder="1" applyAlignment="1" applyProtection="1">
      <alignment horizontal="center" vertical="center"/>
    </xf>
    <xf numFmtId="2" fontId="34" fillId="4" borderId="7" xfId="1" applyNumberFormat="1" applyFont="1" applyFill="1" applyBorder="1" applyAlignment="1" applyProtection="1">
      <alignment horizontal="center" vertical="center"/>
    </xf>
    <xf numFmtId="164" fontId="34" fillId="4" borderId="7" xfId="1" applyFont="1" applyFill="1" applyBorder="1" applyAlignment="1" applyProtection="1">
      <alignment horizontal="center" vertical="center"/>
    </xf>
    <xf numFmtId="164" fontId="34" fillId="4" borderId="8" xfId="3" applyNumberFormat="1" applyFont="1" applyFill="1" applyBorder="1" applyAlignment="1" applyProtection="1">
      <alignment horizontal="center" vertical="center"/>
    </xf>
    <xf numFmtId="0" fontId="34" fillId="4" borderId="6" xfId="0" applyFont="1" applyFill="1" applyBorder="1" applyAlignment="1">
      <alignment horizontal="right" vertical="center"/>
    </xf>
    <xf numFmtId="165" fontId="34" fillId="4" borderId="7" xfId="1" applyNumberFormat="1" applyFont="1" applyFill="1" applyBorder="1" applyAlignment="1" applyProtection="1">
      <alignment horizontal="right" vertical="center" wrapText="1"/>
    </xf>
    <xf numFmtId="0" fontId="34" fillId="4" borderId="7" xfId="1" applyNumberFormat="1" applyFont="1" applyFill="1" applyBorder="1" applyAlignment="1" applyProtection="1">
      <alignment horizontal="left" vertical="center"/>
    </xf>
    <xf numFmtId="0" fontId="34" fillId="4" borderId="7" xfId="0" applyFont="1" applyFill="1" applyBorder="1" applyAlignment="1">
      <alignment horizontal="center" vertical="center"/>
    </xf>
    <xf numFmtId="164" fontId="34" fillId="4" borderId="8" xfId="1" applyFont="1" applyFill="1" applyBorder="1" applyAlignment="1" applyProtection="1">
      <alignment horizontal="center" vertical="center"/>
    </xf>
    <xf numFmtId="165" fontId="22" fillId="4" borderId="7" xfId="1" applyNumberFormat="1" applyFont="1" applyFill="1" applyBorder="1" applyAlignment="1">
      <alignment horizontal="left" vertical="center" wrapText="1"/>
    </xf>
    <xf numFmtId="2" fontId="22" fillId="4" borderId="7" xfId="1" applyNumberFormat="1" applyFont="1" applyFill="1" applyBorder="1" applyAlignment="1">
      <alignment horizontal="center" vertical="center"/>
    </xf>
    <xf numFmtId="164" fontId="22" fillId="4" borderId="7" xfId="1" applyFont="1" applyFill="1" applyBorder="1" applyAlignment="1">
      <alignment horizontal="center" vertical="center"/>
    </xf>
    <xf numFmtId="165" fontId="22" fillId="4" borderId="7" xfId="1" applyNumberFormat="1" applyFont="1" applyFill="1" applyBorder="1" applyAlignment="1">
      <alignment horizontal="right" vertical="center" wrapText="1"/>
    </xf>
    <xf numFmtId="0" fontId="22" fillId="4" borderId="7" xfId="1" applyNumberFormat="1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2" fontId="10" fillId="0" borderId="0" xfId="1" applyNumberFormat="1" applyFont="1" applyFill="1" applyBorder="1" applyAlignment="1" applyProtection="1">
      <alignment horizontal="right" vertical="top"/>
    </xf>
    <xf numFmtId="166" fontId="10" fillId="0" borderId="0" xfId="1" applyNumberFormat="1" applyFont="1" applyFill="1" applyBorder="1" applyAlignment="1" applyProtection="1">
      <alignment horizontal="right" vertical="top"/>
    </xf>
    <xf numFmtId="166" fontId="10" fillId="0" borderId="2" xfId="3" applyNumberFormat="1" applyFont="1" applyFill="1" applyBorder="1" applyAlignment="1" applyProtection="1">
      <alignment horizontal="right" vertical="top"/>
    </xf>
    <xf numFmtId="0" fontId="10" fillId="0" borderId="0" xfId="1" applyNumberFormat="1" applyFont="1" applyFill="1" applyBorder="1" applyAlignment="1">
      <alignment horizontal="center" vertical="center"/>
    </xf>
    <xf numFmtId="2" fontId="10" fillId="0" borderId="0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 wrapText="1"/>
    </xf>
    <xf numFmtId="0" fontId="11" fillId="0" borderId="0" xfId="1" applyNumberFormat="1" applyFont="1" applyFill="1" applyBorder="1" applyAlignment="1">
      <alignment horizontal="left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164" fontId="11" fillId="0" borderId="2" xfId="3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 applyProtection="1">
      <alignment horizontal="left" vertical="top"/>
    </xf>
    <xf numFmtId="166" fontId="10" fillId="0" borderId="4" xfId="1" applyNumberFormat="1" applyFont="1" applyFill="1" applyBorder="1" applyAlignment="1" applyProtection="1">
      <alignment horizontal="right" vertical="top"/>
    </xf>
    <xf numFmtId="166" fontId="10" fillId="0" borderId="12" xfId="3" applyNumberFormat="1" applyFont="1" applyFill="1" applyBorder="1" applyAlignment="1" applyProtection="1">
      <alignment horizontal="right" vertical="top"/>
    </xf>
    <xf numFmtId="164" fontId="10" fillId="0" borderId="0" xfId="1" applyFont="1" applyFill="1" applyBorder="1" applyAlignment="1">
      <alignment horizontal="center" vertical="center"/>
    </xf>
    <xf numFmtId="164" fontId="10" fillId="0" borderId="2" xfId="3" applyNumberFormat="1" applyFont="1" applyFill="1" applyBorder="1" applyAlignment="1">
      <alignment horizontal="center" vertical="center"/>
    </xf>
    <xf numFmtId="165" fontId="36" fillId="0" borderId="0" xfId="1" applyNumberFormat="1" applyFont="1" applyFill="1" applyBorder="1" applyAlignment="1">
      <alignment horizontal="left" vertical="center" wrapText="1"/>
    </xf>
    <xf numFmtId="0" fontId="9" fillId="0" borderId="0" xfId="1" applyNumberFormat="1" applyFont="1" applyFill="1" applyBorder="1" applyAlignment="1">
      <alignment horizontal="center" vertical="center"/>
    </xf>
    <xf numFmtId="2" fontId="9" fillId="0" borderId="0" xfId="1" applyNumberFormat="1" applyFont="1" applyFill="1" applyBorder="1" applyAlignment="1">
      <alignment horizontal="left" vertical="center"/>
    </xf>
    <xf numFmtId="0" fontId="9" fillId="0" borderId="0" xfId="1" applyNumberFormat="1" applyFont="1" applyFill="1" applyBorder="1" applyAlignment="1">
      <alignment horizontal="left" vertical="center"/>
    </xf>
    <xf numFmtId="164" fontId="9" fillId="0" borderId="0" xfId="1" applyFont="1" applyFill="1" applyBorder="1" applyAlignment="1">
      <alignment horizontal="left" vertical="center"/>
    </xf>
    <xf numFmtId="164" fontId="9" fillId="0" borderId="2" xfId="3" applyNumberFormat="1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165" fontId="9" fillId="5" borderId="3" xfId="1" applyNumberFormat="1" applyFont="1" applyFill="1" applyBorder="1" applyAlignment="1">
      <alignment horizontal="left" vertical="center" wrapText="1"/>
    </xf>
    <xf numFmtId="0" fontId="9" fillId="5" borderId="3" xfId="1" applyNumberFormat="1" applyFont="1" applyFill="1" applyBorder="1" applyAlignment="1">
      <alignment horizontal="center" vertical="center"/>
    </xf>
    <xf numFmtId="2" fontId="9" fillId="5" borderId="3" xfId="0" applyNumberFormat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left" vertical="center"/>
    </xf>
    <xf numFmtId="164" fontId="9" fillId="5" borderId="10" xfId="0" applyNumberFormat="1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right" vertical="center"/>
    </xf>
    <xf numFmtId="165" fontId="11" fillId="5" borderId="3" xfId="1" applyNumberFormat="1" applyFont="1" applyFill="1" applyBorder="1" applyAlignment="1">
      <alignment horizontal="right" vertical="center" wrapText="1"/>
    </xf>
    <xf numFmtId="0" fontId="11" fillId="5" borderId="3" xfId="1" applyNumberFormat="1" applyFont="1" applyFill="1" applyBorder="1" applyAlignment="1">
      <alignment horizontal="left" vertical="center"/>
    </xf>
    <xf numFmtId="2" fontId="11" fillId="5" borderId="3" xfId="1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164" fontId="11" fillId="5" borderId="3" xfId="1" applyFont="1" applyFill="1" applyBorder="1" applyAlignment="1">
      <alignment horizontal="center" vertical="center"/>
    </xf>
    <xf numFmtId="164" fontId="11" fillId="5" borderId="10" xfId="3" applyNumberFormat="1" applyFont="1" applyFill="1" applyBorder="1" applyAlignment="1">
      <alignment horizontal="center" vertical="center"/>
    </xf>
    <xf numFmtId="2" fontId="9" fillId="5" borderId="3" xfId="1" applyNumberFormat="1" applyFont="1" applyFill="1" applyBorder="1" applyAlignment="1">
      <alignment horizontal="left" vertical="center"/>
    </xf>
    <xf numFmtId="0" fontId="9" fillId="5" borderId="3" xfId="1" applyNumberFormat="1" applyFont="1" applyFill="1" applyBorder="1" applyAlignment="1">
      <alignment horizontal="left" vertical="center"/>
    </xf>
    <xf numFmtId="164" fontId="9" fillId="5" borderId="3" xfId="1" applyFont="1" applyFill="1" applyBorder="1" applyAlignment="1">
      <alignment horizontal="left" vertical="center"/>
    </xf>
    <xf numFmtId="164" fontId="9" fillId="5" borderId="10" xfId="3" applyNumberFormat="1" applyFont="1" applyFill="1" applyBorder="1" applyAlignment="1">
      <alignment horizontal="left" vertical="center"/>
    </xf>
    <xf numFmtId="0" fontId="10" fillId="0" borderId="0" xfId="1" applyNumberFormat="1" applyFont="1" applyFill="1" applyBorder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7" fillId="0" borderId="6" xfId="0" applyFont="1" applyBorder="1" applyAlignment="1">
      <alignment horizontal="right" vertical="center" wrapText="1"/>
    </xf>
    <xf numFmtId="0" fontId="37" fillId="0" borderId="7" xfId="1" applyNumberFormat="1" applyFont="1" applyFill="1" applyBorder="1" applyAlignment="1">
      <alignment horizontal="left" vertical="center" wrapText="1"/>
    </xf>
    <xf numFmtId="0" fontId="37" fillId="0" borderId="7" xfId="0" applyFont="1" applyBorder="1" applyAlignment="1">
      <alignment horizontal="center" vertical="center" wrapText="1"/>
    </xf>
    <xf numFmtId="2" fontId="37" fillId="0" borderId="7" xfId="1" applyNumberFormat="1" applyFont="1" applyFill="1" applyBorder="1" applyAlignment="1">
      <alignment horizontal="center" vertical="center" wrapText="1"/>
    </xf>
    <xf numFmtId="0" fontId="37" fillId="0" borderId="7" xfId="1" applyNumberFormat="1" applyFont="1" applyFill="1" applyBorder="1" applyAlignment="1">
      <alignment horizontal="center" vertical="center" wrapText="1"/>
    </xf>
    <xf numFmtId="164" fontId="37" fillId="0" borderId="7" xfId="1" applyFont="1" applyFill="1" applyBorder="1" applyAlignment="1">
      <alignment horizontal="center" vertical="center" wrapText="1"/>
    </xf>
    <xf numFmtId="164" fontId="37" fillId="0" borderId="8" xfId="3" applyNumberFormat="1" applyFont="1" applyFill="1" applyBorder="1" applyAlignment="1">
      <alignment horizontal="center" vertical="center" wrapText="1"/>
    </xf>
    <xf numFmtId="164" fontId="11" fillId="0" borderId="0" xfId="3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right" vertical="center" wrapText="1"/>
    </xf>
    <xf numFmtId="0" fontId="11" fillId="0" borderId="14" xfId="1" applyNumberFormat="1" applyFont="1" applyFill="1" applyBorder="1" applyAlignment="1">
      <alignment horizontal="left" vertical="center" wrapText="1"/>
    </xf>
    <xf numFmtId="0" fontId="11" fillId="0" borderId="14" xfId="1" applyNumberFormat="1" applyFont="1" applyFill="1" applyBorder="1" applyAlignment="1">
      <alignment horizontal="center" vertical="center" wrapText="1"/>
    </xf>
    <xf numFmtId="2" fontId="11" fillId="0" borderId="14" xfId="1" applyNumberFormat="1" applyFont="1" applyFill="1" applyBorder="1" applyAlignment="1">
      <alignment horizontal="center" vertical="center" wrapText="1"/>
    </xf>
    <xf numFmtId="164" fontId="11" fillId="0" borderId="14" xfId="1" applyFont="1" applyFill="1" applyBorder="1" applyAlignment="1">
      <alignment horizontal="center" vertical="center" wrapText="1"/>
    </xf>
    <xf numFmtId="164" fontId="11" fillId="0" borderId="15" xfId="3" applyNumberFormat="1" applyFont="1" applyFill="1" applyBorder="1" applyAlignment="1">
      <alignment horizontal="center" vertical="center" wrapText="1"/>
    </xf>
    <xf numFmtId="164" fontId="10" fillId="0" borderId="0" xfId="3" applyNumberFormat="1" applyFont="1" applyFill="1" applyBorder="1" applyAlignment="1">
      <alignment horizontal="center" vertical="center"/>
    </xf>
    <xf numFmtId="164" fontId="11" fillId="0" borderId="0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9" fillId="0" borderId="0" xfId="3" applyNumberFormat="1" applyFont="1" applyFill="1" applyBorder="1" applyAlignment="1">
      <alignment horizontal="left" vertical="center"/>
    </xf>
    <xf numFmtId="0" fontId="13" fillId="0" borderId="0" xfId="0" applyFont="1"/>
    <xf numFmtId="164" fontId="10" fillId="0" borderId="0" xfId="0" applyNumberFormat="1" applyFont="1" applyAlignment="1">
      <alignment horizontal="center" vertical="center"/>
    </xf>
    <xf numFmtId="165" fontId="9" fillId="5" borderId="3" xfId="1" applyNumberFormat="1" applyFont="1" applyFill="1" applyBorder="1" applyAlignment="1" applyProtection="1">
      <alignment horizontal="left" vertical="center" wrapText="1"/>
    </xf>
    <xf numFmtId="0" fontId="9" fillId="5" borderId="3" xfId="1" applyNumberFormat="1" applyFont="1" applyFill="1" applyBorder="1" applyAlignment="1" applyProtection="1">
      <alignment horizontal="center" vertical="center"/>
    </xf>
    <xf numFmtId="2" fontId="9" fillId="5" borderId="3" xfId="1" applyNumberFormat="1" applyFont="1" applyFill="1" applyBorder="1" applyAlignment="1" applyProtection="1">
      <alignment horizontal="left" vertical="center"/>
    </xf>
    <xf numFmtId="0" fontId="9" fillId="5" borderId="3" xfId="1" applyNumberFormat="1" applyFont="1" applyFill="1" applyBorder="1" applyAlignment="1" applyProtection="1">
      <alignment horizontal="left" vertical="center"/>
    </xf>
    <xf numFmtId="164" fontId="9" fillId="5" borderId="3" xfId="1" applyFont="1" applyFill="1" applyBorder="1" applyAlignment="1" applyProtection="1">
      <alignment horizontal="left" vertical="center"/>
    </xf>
    <xf numFmtId="164" fontId="9" fillId="5" borderId="10" xfId="3" applyNumberFormat="1" applyFont="1" applyFill="1" applyBorder="1" applyAlignment="1" applyProtection="1">
      <alignment horizontal="left" vertical="center"/>
    </xf>
    <xf numFmtId="0" fontId="10" fillId="0" borderId="11" xfId="0" applyFont="1" applyBorder="1" applyAlignment="1">
      <alignment horizontal="right" vertical="center"/>
    </xf>
    <xf numFmtId="0" fontId="10" fillId="0" borderId="4" xfId="1" applyNumberFormat="1" applyFont="1" applyFill="1" applyBorder="1" applyAlignment="1" applyProtection="1">
      <alignment horizontal="center" vertical="center"/>
    </xf>
    <xf numFmtId="1" fontId="10" fillId="0" borderId="4" xfId="1" applyNumberFormat="1" applyFont="1" applyFill="1" applyBorder="1" applyAlignment="1" applyProtection="1">
      <alignment horizontal="right" vertical="top"/>
    </xf>
    <xf numFmtId="0" fontId="10" fillId="0" borderId="0" xfId="1" applyNumberFormat="1" applyFont="1" applyFill="1" applyBorder="1" applyAlignment="1" applyProtection="1">
      <alignment horizontal="center" vertical="center"/>
    </xf>
    <xf numFmtId="1" fontId="10" fillId="0" borderId="0" xfId="1" applyNumberFormat="1" applyFont="1" applyFill="1" applyBorder="1" applyAlignment="1" applyProtection="1">
      <alignment horizontal="right" vertical="top"/>
    </xf>
    <xf numFmtId="164" fontId="9" fillId="0" borderId="0" xfId="1" applyFont="1" applyFill="1" applyBorder="1" applyAlignment="1" applyProtection="1">
      <alignment horizontal="left" vertical="center"/>
    </xf>
    <xf numFmtId="165" fontId="11" fillId="5" borderId="3" xfId="1" applyNumberFormat="1" applyFont="1" applyFill="1" applyBorder="1" applyAlignment="1" applyProtection="1">
      <alignment horizontal="right" vertical="center" wrapText="1"/>
    </xf>
    <xf numFmtId="0" fontId="11" fillId="5" borderId="3" xfId="1" applyNumberFormat="1" applyFont="1" applyFill="1" applyBorder="1" applyAlignment="1" applyProtection="1">
      <alignment horizontal="left" vertical="center"/>
    </xf>
    <xf numFmtId="2" fontId="11" fillId="5" borderId="3" xfId="1" applyNumberFormat="1" applyFont="1" applyFill="1" applyBorder="1" applyAlignment="1" applyProtection="1">
      <alignment horizontal="center" vertical="center"/>
    </xf>
    <xf numFmtId="164" fontId="11" fillId="5" borderId="3" xfId="1" applyFont="1" applyFill="1" applyBorder="1" applyAlignment="1" applyProtection="1">
      <alignment horizontal="center" vertical="center"/>
    </xf>
    <xf numFmtId="164" fontId="11" fillId="5" borderId="10" xfId="3" applyNumberFormat="1" applyFont="1" applyFill="1" applyBorder="1" applyAlignment="1" applyProtection="1">
      <alignment horizontal="center" vertical="center"/>
    </xf>
    <xf numFmtId="2" fontId="10" fillId="0" borderId="0" xfId="1" applyNumberFormat="1" applyFont="1" applyFill="1" applyBorder="1" applyAlignment="1" applyProtection="1">
      <alignment horizontal="center" vertical="center"/>
    </xf>
    <xf numFmtId="164" fontId="10" fillId="0" borderId="0" xfId="1" applyFont="1" applyFill="1" applyBorder="1" applyAlignment="1" applyProtection="1">
      <alignment horizontal="center" vertical="center"/>
    </xf>
    <xf numFmtId="164" fontId="10" fillId="0" borderId="2" xfId="3" applyNumberFormat="1" applyFont="1" applyFill="1" applyBorder="1" applyAlignment="1" applyProtection="1">
      <alignment horizontal="center" vertical="center"/>
    </xf>
    <xf numFmtId="0" fontId="10" fillId="0" borderId="20" xfId="0" applyFont="1" applyBorder="1" applyAlignment="1">
      <alignment horizontal="right" vertical="center"/>
    </xf>
    <xf numFmtId="168" fontId="11" fillId="0" borderId="0" xfId="0" applyNumberFormat="1" applyFont="1" applyAlignment="1">
      <alignment horizontal="right" vertical="top"/>
    </xf>
    <xf numFmtId="168" fontId="38" fillId="0" borderId="0" xfId="0" applyNumberFormat="1" applyFont="1"/>
    <xf numFmtId="169" fontId="4" fillId="0" borderId="0" xfId="0" applyNumberFormat="1" applyFont="1" applyAlignment="1">
      <alignment horizontal="right" vertical="top"/>
    </xf>
    <xf numFmtId="168" fontId="4" fillId="0" borderId="0" xfId="0" applyNumberFormat="1" applyFont="1" applyAlignment="1">
      <alignment horizontal="right" vertical="top"/>
    </xf>
    <xf numFmtId="170" fontId="4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0" fontId="11" fillId="4" borderId="6" xfId="0" applyFont="1" applyFill="1" applyBorder="1" applyAlignment="1">
      <alignment horizontal="left" vertical="center"/>
    </xf>
    <xf numFmtId="0" fontId="11" fillId="4" borderId="7" xfId="1" applyNumberFormat="1" applyFont="1" applyFill="1" applyBorder="1" applyAlignment="1">
      <alignment horizontal="center" vertical="center"/>
    </xf>
    <xf numFmtId="2" fontId="11" fillId="4" borderId="7" xfId="1" applyNumberFormat="1" applyFont="1" applyFill="1" applyBorder="1" applyAlignment="1">
      <alignment horizontal="center" vertical="center"/>
    </xf>
    <xf numFmtId="164" fontId="11" fillId="4" borderId="7" xfId="1" applyFont="1" applyFill="1" applyBorder="1" applyAlignment="1">
      <alignment horizontal="center" vertical="center"/>
    </xf>
    <xf numFmtId="164" fontId="11" fillId="4" borderId="8" xfId="3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right" vertical="center"/>
    </xf>
    <xf numFmtId="167" fontId="0" fillId="0" borderId="0" xfId="0" applyNumberFormat="1"/>
    <xf numFmtId="0" fontId="30" fillId="0" borderId="0" xfId="0" applyFont="1" applyAlignment="1">
      <alignment horizontal="left" vertical="top" wrapText="1"/>
    </xf>
    <xf numFmtId="0" fontId="27" fillId="3" borderId="0" xfId="4" applyFont="1" applyFill="1" applyAlignment="1" applyProtection="1">
      <alignment horizontal="left" vertical="center" indent="2"/>
      <protection locked="0"/>
    </xf>
    <xf numFmtId="0" fontId="32" fillId="3" borderId="0" xfId="4" applyFont="1" applyFill="1" applyAlignment="1" applyProtection="1">
      <alignment horizontal="left" vertical="center" indent="2"/>
      <protection locked="0"/>
    </xf>
    <xf numFmtId="166" fontId="29" fillId="4" borderId="3" xfId="4" applyNumberFormat="1" applyFont="1" applyFill="1" applyBorder="1" applyAlignment="1">
      <alignment horizontal="center" vertical="center"/>
    </xf>
    <xf numFmtId="166" fontId="25" fillId="0" borderId="5" xfId="4" applyNumberFormat="1" applyFont="1" applyBorder="1" applyAlignment="1">
      <alignment horizontal="center" vertical="center"/>
    </xf>
    <xf numFmtId="166" fontId="26" fillId="0" borderId="4" xfId="4" applyNumberFormat="1" applyFont="1" applyBorder="1" applyAlignment="1">
      <alignment horizontal="center" vertical="center"/>
    </xf>
    <xf numFmtId="0" fontId="28" fillId="4" borderId="0" xfId="4" applyFont="1" applyFill="1" applyAlignment="1">
      <alignment horizontal="center" vertical="center" wrapText="1"/>
    </xf>
    <xf numFmtId="0" fontId="28" fillId="4" borderId="5" xfId="4" applyFont="1" applyFill="1" applyBorder="1" applyAlignment="1">
      <alignment horizontal="left" vertical="center" wrapText="1"/>
    </xf>
    <xf numFmtId="0" fontId="26" fillId="0" borderId="0" xfId="4" applyFont="1" applyAlignment="1">
      <alignment horizontal="left" vertical="center" wrapText="1" indent="2"/>
    </xf>
    <xf numFmtId="0" fontId="28" fillId="4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top"/>
    </xf>
    <xf numFmtId="0" fontId="39" fillId="2" borderId="0" xfId="0" applyFont="1" applyFill="1" applyAlignment="1">
      <alignment horizontal="right" vertical="top"/>
    </xf>
  </cellXfs>
  <cellStyles count="7">
    <cellStyle name="Ezres 2" xfId="6" xr:uid="{2C5C22E3-947E-4267-99BD-0DB82E14109E}"/>
    <cellStyle name="Normál" xfId="0" builtinId="0"/>
    <cellStyle name="Normál 2" xfId="2" xr:uid="{00000000-0005-0000-0000-000001000000}"/>
    <cellStyle name="Normál 3" xfId="4" xr:uid="{38D988B2-8C4F-408A-A988-7E2F4427CA8F}"/>
    <cellStyle name="Pénznem [0]" xfId="1" builtinId="7"/>
    <cellStyle name="Százalék" xfId="3" builtinId="5"/>
    <cellStyle name="Százalék 2" xfId="5" xr:uid="{31BC2E4E-E5A7-4B3D-B63A-1F4ECFB96FD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0033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3DE4-B692-4261-8279-AD5CD1716734}">
  <sheetPr>
    <pageSetUpPr fitToPage="1"/>
  </sheetPr>
  <dimension ref="B1:F33"/>
  <sheetViews>
    <sheetView view="pageBreakPreview" zoomScale="85" zoomScaleNormal="95" zoomScaleSheetLayoutView="85" workbookViewId="0">
      <selection activeCell="B5" sqref="B5:E5"/>
    </sheetView>
  </sheetViews>
  <sheetFormatPr defaultColWidth="8" defaultRowHeight="14.25" x14ac:dyDescent="0.2"/>
  <cols>
    <col min="1" max="1" width="0.5" style="73" customWidth="1"/>
    <col min="2" max="2" width="31.125" style="73" customWidth="1"/>
    <col min="3" max="3" width="7.875" style="73" bestFit="1" customWidth="1"/>
    <col min="4" max="5" width="15.625" style="73" customWidth="1"/>
    <col min="6" max="6" width="0.5" style="73" customWidth="1"/>
    <col min="7" max="16384" width="8" style="73"/>
  </cols>
  <sheetData>
    <row r="1" spans="2:6" ht="3" customHeight="1" x14ac:dyDescent="0.2"/>
    <row r="2" spans="2:6" s="72" customFormat="1" ht="15" x14ac:dyDescent="0.2">
      <c r="B2" s="71"/>
    </row>
    <row r="3" spans="2:6" ht="15.75" x14ac:dyDescent="0.2">
      <c r="B3" s="89" t="s">
        <v>68</v>
      </c>
      <c r="C3" s="74"/>
      <c r="D3" s="74"/>
      <c r="E3" s="74"/>
    </row>
    <row r="4" spans="2:6" ht="15" x14ac:dyDescent="0.2">
      <c r="B4" s="90" t="s">
        <v>69</v>
      </c>
      <c r="C4" s="75"/>
      <c r="D4" s="75"/>
      <c r="E4" s="75"/>
    </row>
    <row r="5" spans="2:6" ht="18" x14ac:dyDescent="0.2">
      <c r="B5" s="212"/>
      <c r="C5" s="212"/>
      <c r="D5" s="212"/>
      <c r="E5" s="212"/>
    </row>
    <row r="6" spans="2:6" ht="15" x14ac:dyDescent="0.2">
      <c r="B6" s="90" t="s">
        <v>70</v>
      </c>
      <c r="C6" s="75"/>
      <c r="D6" s="75"/>
      <c r="E6" s="75"/>
    </row>
    <row r="7" spans="2:6" ht="18" x14ac:dyDescent="0.2">
      <c r="B7" s="213"/>
      <c r="C7" s="213"/>
      <c r="D7" s="213"/>
      <c r="E7" s="213"/>
    </row>
    <row r="8" spans="2:6" ht="15" x14ac:dyDescent="0.2">
      <c r="B8" s="75"/>
      <c r="C8" s="75"/>
    </row>
    <row r="9" spans="2:6" ht="15" x14ac:dyDescent="0.2">
      <c r="B9" s="88" t="s">
        <v>49</v>
      </c>
      <c r="C9" s="75"/>
      <c r="D9" s="75"/>
      <c r="E9" s="75"/>
    </row>
    <row r="10" spans="2:6" ht="15.75" customHeight="1" x14ac:dyDescent="0.2">
      <c r="B10" s="217" t="s">
        <v>75</v>
      </c>
      <c r="C10" s="217"/>
      <c r="D10" s="217"/>
      <c r="E10" s="217"/>
      <c r="F10" s="76"/>
    </row>
    <row r="11" spans="2:6" ht="35.25" customHeight="1" x14ac:dyDescent="0.2">
      <c r="B11" s="217"/>
      <c r="C11" s="217"/>
      <c r="D11" s="217"/>
      <c r="E11" s="217"/>
      <c r="F11" s="76"/>
    </row>
    <row r="12" spans="2:6" ht="15" x14ac:dyDescent="0.2">
      <c r="B12" s="75" t="s">
        <v>50</v>
      </c>
      <c r="C12" s="75"/>
    </row>
    <row r="13" spans="2:6" ht="15.75" x14ac:dyDescent="0.2">
      <c r="B13" s="88" t="s">
        <v>52</v>
      </c>
      <c r="C13" s="75"/>
      <c r="D13" s="77" t="s">
        <v>51</v>
      </c>
      <c r="E13" s="78">
        <f ca="1">TODAY()</f>
        <v>43496</v>
      </c>
    </row>
    <row r="14" spans="2:6" ht="15.75" x14ac:dyDescent="0.2">
      <c r="B14" s="87" t="s">
        <v>72</v>
      </c>
      <c r="C14" s="75"/>
      <c r="D14" s="75"/>
      <c r="E14" s="75"/>
    </row>
    <row r="15" spans="2:6" ht="15.75" x14ac:dyDescent="0.2">
      <c r="B15" s="87" t="s">
        <v>73</v>
      </c>
      <c r="C15" s="75"/>
      <c r="D15" s="75" t="s">
        <v>50</v>
      </c>
      <c r="E15" s="75"/>
    </row>
    <row r="16" spans="2:6" ht="15" x14ac:dyDescent="0.2">
      <c r="B16" s="75" t="s">
        <v>50</v>
      </c>
      <c r="C16" s="75"/>
    </row>
    <row r="17" spans="2:6" ht="15" x14ac:dyDescent="0.2">
      <c r="C17" s="75"/>
      <c r="D17" s="75" t="s">
        <v>53</v>
      </c>
      <c r="E17" s="75"/>
    </row>
    <row r="18" spans="2:6" ht="15" x14ac:dyDescent="0.2">
      <c r="B18" s="88" t="s">
        <v>67</v>
      </c>
      <c r="C18" s="75"/>
      <c r="D18" s="75"/>
      <c r="E18" s="75"/>
    </row>
    <row r="19" spans="2:6" ht="15.75" customHeight="1" x14ac:dyDescent="0.2">
      <c r="B19" s="219" t="s">
        <v>74</v>
      </c>
      <c r="C19" s="219"/>
      <c r="D19" s="219"/>
      <c r="E19" s="219"/>
    </row>
    <row r="20" spans="2:6" ht="15" customHeight="1" x14ac:dyDescent="0.2">
      <c r="B20" s="219"/>
      <c r="C20" s="219"/>
      <c r="D20" s="219"/>
      <c r="E20" s="219"/>
    </row>
    <row r="21" spans="2:6" ht="15" x14ac:dyDescent="0.2">
      <c r="B21" s="75"/>
      <c r="C21" s="75"/>
      <c r="D21" s="75"/>
      <c r="E21" s="75"/>
    </row>
    <row r="22" spans="2:6" ht="21" customHeight="1" x14ac:dyDescent="0.2">
      <c r="B22" s="75" t="s">
        <v>54</v>
      </c>
      <c r="C22" s="75"/>
      <c r="D22" s="75"/>
      <c r="E22" s="75"/>
      <c r="F22" s="72"/>
    </row>
    <row r="23" spans="2:6" ht="15" x14ac:dyDescent="0.2">
      <c r="B23" s="75"/>
      <c r="C23" s="75"/>
      <c r="D23" s="75"/>
      <c r="E23" s="75"/>
    </row>
    <row r="24" spans="2:6" ht="18" x14ac:dyDescent="0.2">
      <c r="B24" s="218" t="s">
        <v>55</v>
      </c>
      <c r="C24" s="218"/>
      <c r="D24" s="79"/>
      <c r="E24" s="79"/>
    </row>
    <row r="25" spans="2:6" ht="15" x14ac:dyDescent="0.2">
      <c r="B25" s="80" t="s">
        <v>56</v>
      </c>
      <c r="C25" s="80"/>
      <c r="D25" s="81" t="s">
        <v>57</v>
      </c>
      <c r="E25" s="81" t="s">
        <v>58</v>
      </c>
    </row>
    <row r="26" spans="2:6" ht="15" x14ac:dyDescent="0.2">
      <c r="B26" s="80" t="s">
        <v>59</v>
      </c>
      <c r="C26" s="80"/>
      <c r="D26" s="82">
        <f>Összesítő!C11</f>
        <v>0</v>
      </c>
      <c r="E26" s="82">
        <f>Összesítő!D11</f>
        <v>0</v>
      </c>
    </row>
    <row r="27" spans="2:6" ht="15.75" x14ac:dyDescent="0.2">
      <c r="B27" s="75" t="s">
        <v>60</v>
      </c>
      <c r="C27" s="75"/>
      <c r="D27" s="216">
        <f>ROUND(D26+E26,0)</f>
        <v>0</v>
      </c>
      <c r="E27" s="216"/>
    </row>
    <row r="28" spans="2:6" ht="15" x14ac:dyDescent="0.2">
      <c r="B28" s="80" t="s">
        <v>61</v>
      </c>
      <c r="C28" s="83">
        <v>0.27</v>
      </c>
      <c r="D28" s="215">
        <f>ROUND(D27*C28,0)</f>
        <v>0</v>
      </c>
      <c r="E28" s="215"/>
    </row>
    <row r="29" spans="2:6" ht="15.75" x14ac:dyDescent="0.2">
      <c r="B29" s="80" t="s">
        <v>65</v>
      </c>
      <c r="C29" s="80"/>
      <c r="D29" s="214">
        <f>ROUND(D27+D28,0)</f>
        <v>0</v>
      </c>
      <c r="E29" s="214"/>
    </row>
    <row r="31" spans="2:6" ht="131.25" customHeight="1" x14ac:dyDescent="0.2">
      <c r="B31" s="211" t="s">
        <v>66</v>
      </c>
      <c r="C31" s="211"/>
      <c r="D31" s="211"/>
      <c r="E31" s="211"/>
    </row>
    <row r="32" spans="2:6" ht="3" customHeight="1" x14ac:dyDescent="0.2"/>
    <row r="33" spans="2:5" ht="15" x14ac:dyDescent="0.2">
      <c r="B33" s="85"/>
      <c r="C33" s="86"/>
      <c r="D33" s="86"/>
      <c r="E33" s="86"/>
    </row>
  </sheetData>
  <sheetProtection algorithmName="SHA-512" hashValue="yKMdFOWNmRcXPmdDiQJ2RD+ZGdY5m1dOj594we/pgMGn5Is46EKJ1CvT5jUoN5K9G7LqRjqWdN5LK9wTXZawtg==" saltValue="aBHI/Hu5pnTOWBpUy31a0g==" spinCount="100000" sheet="1" selectLockedCells="1"/>
  <mergeCells count="9">
    <mergeCell ref="B31:E31"/>
    <mergeCell ref="B5:E5"/>
    <mergeCell ref="B7:E7"/>
    <mergeCell ref="D29:E29"/>
    <mergeCell ref="D28:E28"/>
    <mergeCell ref="D27:E27"/>
    <mergeCell ref="B10:E11"/>
    <mergeCell ref="B24:C24"/>
    <mergeCell ref="B19:E20"/>
  </mergeCells>
  <pageMargins left="0.19685039370078741" right="0.1968503937007874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"/>
  <sheetViews>
    <sheetView view="pageBreakPreview" zoomScaleNormal="100" zoomScaleSheetLayoutView="100" workbookViewId="0">
      <selection activeCell="D11" sqref="D11"/>
    </sheetView>
  </sheetViews>
  <sheetFormatPr defaultColWidth="11" defaultRowHeight="12.75" x14ac:dyDescent="0.2"/>
  <cols>
    <col min="1" max="1" width="0.5" style="47" customWidth="1"/>
    <col min="2" max="2" width="34.25" style="47" customWidth="1"/>
    <col min="3" max="4" width="14.625" style="48" customWidth="1"/>
    <col min="5" max="5" width="0.5" style="47" customWidth="1"/>
    <col min="6" max="16384" width="11" style="47"/>
  </cols>
  <sheetData>
    <row r="1" spans="1:4" ht="3" customHeight="1" x14ac:dyDescent="0.2"/>
    <row r="2" spans="1:4" s="46" customFormat="1" ht="51.75" customHeight="1" x14ac:dyDescent="0.2">
      <c r="B2" s="220" t="s">
        <v>76</v>
      </c>
      <c r="C2" s="220"/>
      <c r="D2" s="220"/>
    </row>
    <row r="3" spans="1:4" s="55" customFormat="1" ht="7.5" customHeight="1" thickBot="1" x14ac:dyDescent="0.25">
      <c r="B3" s="56"/>
      <c r="C3" s="57"/>
      <c r="D3" s="57"/>
    </row>
    <row r="4" spans="1:4" s="50" customFormat="1" ht="25.5" x14ac:dyDescent="0.2">
      <c r="B4" s="40"/>
      <c r="C4" s="69" t="s">
        <v>63</v>
      </c>
      <c r="D4" s="70" t="s">
        <v>64</v>
      </c>
    </row>
    <row r="5" spans="1:4" x14ac:dyDescent="0.2">
      <c r="B5" s="67" t="str">
        <f>'7000 Járulékos feladatok'!C23</f>
        <v>7000 Járulékos feladatok</v>
      </c>
      <c r="C5" s="91">
        <f>'7000 Járulékos feladatok'!I23</f>
        <v>0</v>
      </c>
      <c r="D5" s="92">
        <f>'7000 Járulékos feladatok'!J23</f>
        <v>0</v>
      </c>
    </row>
    <row r="6" spans="1:4" ht="7.5" customHeight="1" x14ac:dyDescent="0.2">
      <c r="B6" s="66"/>
      <c r="C6" s="58"/>
      <c r="D6" s="59"/>
    </row>
    <row r="7" spans="1:4" s="51" customFormat="1" x14ac:dyDescent="0.2">
      <c r="B7" s="67" t="str">
        <f>'8000 Épület külső'!C29</f>
        <v>8000Külső építési munkák</v>
      </c>
      <c r="C7" s="60"/>
      <c r="D7" s="61"/>
    </row>
    <row r="8" spans="1:4" x14ac:dyDescent="0.2">
      <c r="B8" s="68" t="str">
        <f>'8000 Épület külső'!C15</f>
        <v>8100 Homlokzatképzés</v>
      </c>
      <c r="C8" s="62">
        <f>'8000 Épület külső'!I15</f>
        <v>0</v>
      </c>
      <c r="D8" s="63">
        <f>'8000 Épület külső'!J15</f>
        <v>0</v>
      </c>
    </row>
    <row r="9" spans="1:4" x14ac:dyDescent="0.2">
      <c r="B9" s="68" t="str">
        <f>'8000 Épület külső'!C27</f>
        <v>8300 Homlokzati nyílászárók</v>
      </c>
      <c r="C9" s="62">
        <f>'8000 Épület külső'!I27</f>
        <v>0</v>
      </c>
      <c r="D9" s="63">
        <f>'8000 Épület külső'!J27</f>
        <v>0</v>
      </c>
    </row>
    <row r="10" spans="1:4" s="52" customFormat="1" ht="7.5" customHeight="1" x14ac:dyDescent="0.2">
      <c r="B10" s="66"/>
      <c r="C10" s="64"/>
      <c r="D10" s="65"/>
    </row>
    <row r="11" spans="1:4" ht="13.5" thickBot="1" x14ac:dyDescent="0.25">
      <c r="B11" s="93" t="s">
        <v>62</v>
      </c>
      <c r="C11" s="94">
        <f>SUM(C5:C10)</f>
        <v>0</v>
      </c>
      <c r="D11" s="95">
        <f>SUM(D5:D10)</f>
        <v>0</v>
      </c>
    </row>
    <row r="12" spans="1:4" s="53" customFormat="1" ht="3" customHeight="1" x14ac:dyDescent="0.2">
      <c r="C12" s="49"/>
      <c r="D12" s="54"/>
    </row>
    <row r="13" spans="1:4" s="46" customFormat="1" ht="27" customHeight="1" x14ac:dyDescent="0.2">
      <c r="A13" s="45"/>
    </row>
  </sheetData>
  <sheetProtection algorithmName="SHA-512" hashValue="v8qVkT16wo2/0bSWscX4gbik0oanoCP2AyoaxFw18qYcZmtrH4gCywiybPBp+Gh/5oJhXm2fsFp7kV9lWPQoYw==" saltValue="WGYQ3Q1a68IN4o00nXIsIw==" spinCount="100000" sheet="1" objects="1" scenarios="1" selectLockedCells="1"/>
  <mergeCells count="1">
    <mergeCell ref="B2:D2"/>
  </mergeCells>
  <phoneticPr fontId="3" type="noConversion"/>
  <pageMargins left="0.19685039370078741" right="0.1968503937007874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view="pageBreakPreview" zoomScaleNormal="100" zoomScaleSheetLayoutView="100" workbookViewId="0">
      <selection activeCell="G8" sqref="G8"/>
    </sheetView>
  </sheetViews>
  <sheetFormatPr defaultColWidth="10.75" defaultRowHeight="12.75" x14ac:dyDescent="0.2"/>
  <cols>
    <col min="1" max="1" width="0.5" style="1" customWidth="1"/>
    <col min="2" max="2" width="7" style="3" customWidth="1"/>
    <col min="3" max="3" width="45.625" style="26" customWidth="1"/>
    <col min="4" max="4" width="6.625" style="12" customWidth="1"/>
    <col min="5" max="5" width="8.625" style="13" customWidth="1"/>
    <col min="6" max="6" width="6.125" style="12" customWidth="1"/>
    <col min="7" max="9" width="10.375" style="14" customWidth="1"/>
    <col min="10" max="10" width="10.375" style="27" customWidth="1"/>
    <col min="11" max="11" width="0.5" style="27" customWidth="1"/>
    <col min="12" max="16384" width="10.75" style="1"/>
  </cols>
  <sheetData>
    <row r="1" spans="2:11" ht="3" customHeight="1" thickBot="1" x14ac:dyDescent="0.25">
      <c r="C1" s="11"/>
      <c r="J1" s="6"/>
      <c r="K1" s="6"/>
    </row>
    <row r="2" spans="2:11" s="2" customFormat="1" ht="24.75" thickBot="1" x14ac:dyDescent="0.25">
      <c r="B2" s="9" t="s">
        <v>16</v>
      </c>
      <c r="C2" s="15" t="s">
        <v>29</v>
      </c>
      <c r="D2" s="10"/>
      <c r="E2" s="16" t="s">
        <v>30</v>
      </c>
      <c r="F2" s="17" t="s">
        <v>24</v>
      </c>
      <c r="G2" s="18" t="s">
        <v>27</v>
      </c>
      <c r="H2" s="18" t="s">
        <v>13</v>
      </c>
      <c r="I2" s="18" t="s">
        <v>35</v>
      </c>
      <c r="J2" s="19" t="s">
        <v>34</v>
      </c>
      <c r="K2" s="20"/>
    </row>
    <row r="3" spans="2:11" s="2" customFormat="1" ht="39" hidden="1" thickBot="1" x14ac:dyDescent="0.25">
      <c r="B3" s="8"/>
      <c r="C3" s="21"/>
      <c r="D3" s="22" t="s">
        <v>23</v>
      </c>
      <c r="E3" s="23" t="s">
        <v>33</v>
      </c>
      <c r="F3" s="22" t="s">
        <v>26</v>
      </c>
      <c r="G3" s="24" t="s">
        <v>28</v>
      </c>
      <c r="H3" s="24" t="s">
        <v>14</v>
      </c>
      <c r="I3" s="24" t="s">
        <v>11</v>
      </c>
      <c r="J3" s="25" t="s">
        <v>17</v>
      </c>
      <c r="K3" s="20"/>
    </row>
    <row r="4" spans="2:11" ht="13.5" thickBot="1" x14ac:dyDescent="0.25"/>
    <row r="5" spans="2:11" s="4" customFormat="1" ht="13.5" thickBot="1" x14ac:dyDescent="0.25">
      <c r="B5" s="96">
        <v>7000</v>
      </c>
      <c r="C5" s="97" t="s">
        <v>6</v>
      </c>
      <c r="D5" s="98"/>
      <c r="E5" s="99"/>
      <c r="F5" s="98"/>
      <c r="G5" s="100"/>
      <c r="H5" s="100"/>
      <c r="I5" s="100"/>
      <c r="J5" s="101"/>
      <c r="K5" s="28"/>
    </row>
    <row r="6" spans="2:11" x14ac:dyDescent="0.2">
      <c r="B6" s="7"/>
      <c r="J6" s="29"/>
    </row>
    <row r="7" spans="2:11" s="5" customFormat="1" x14ac:dyDescent="0.2">
      <c r="B7" s="136">
        <v>7100</v>
      </c>
      <c r="C7" s="177" t="s">
        <v>9</v>
      </c>
      <c r="D7" s="178"/>
      <c r="E7" s="179"/>
      <c r="F7" s="180"/>
      <c r="G7" s="181"/>
      <c r="H7" s="181"/>
      <c r="I7" s="181"/>
      <c r="J7" s="182"/>
      <c r="K7" s="30"/>
    </row>
    <row r="8" spans="2:11" s="44" customFormat="1" x14ac:dyDescent="0.2">
      <c r="B8" s="183">
        <v>7101</v>
      </c>
      <c r="C8" s="32" t="s">
        <v>10</v>
      </c>
      <c r="D8" s="184"/>
      <c r="E8" s="185">
        <v>45</v>
      </c>
      <c r="F8" s="125" t="s">
        <v>12</v>
      </c>
      <c r="G8" s="35"/>
      <c r="H8" s="35"/>
      <c r="I8" s="126">
        <f>E8*G8</f>
        <v>0</v>
      </c>
      <c r="J8" s="127">
        <f>E8*H8</f>
        <v>0</v>
      </c>
      <c r="K8" s="31"/>
    </row>
    <row r="9" spans="2:11" x14ac:dyDescent="0.2">
      <c r="B9" s="37">
        <v>7102</v>
      </c>
      <c r="C9" s="32" t="s">
        <v>44</v>
      </c>
      <c r="D9" s="186"/>
      <c r="E9" s="187">
        <v>1</v>
      </c>
      <c r="F9" s="43" t="s">
        <v>15</v>
      </c>
      <c r="G9" s="188"/>
      <c r="H9" s="35"/>
      <c r="I9" s="114">
        <f>E9*G9</f>
        <v>0</v>
      </c>
      <c r="J9" s="115">
        <f>E9*H9</f>
        <v>0</v>
      </c>
    </row>
    <row r="10" spans="2:11" ht="25.5" x14ac:dyDescent="0.2">
      <c r="B10" s="37">
        <v>7103</v>
      </c>
      <c r="C10" s="32" t="s">
        <v>31</v>
      </c>
      <c r="D10" s="186"/>
      <c r="E10" s="187">
        <v>1</v>
      </c>
      <c r="F10" s="43" t="s">
        <v>15</v>
      </c>
      <c r="G10" s="35"/>
      <c r="H10" s="35"/>
      <c r="I10" s="114">
        <f>E10*G10</f>
        <v>0</v>
      </c>
      <c r="J10" s="115">
        <f>E10*H10</f>
        <v>0</v>
      </c>
    </row>
    <row r="11" spans="2:11" ht="25.5" x14ac:dyDescent="0.2">
      <c r="B11" s="37">
        <v>7104</v>
      </c>
      <c r="C11" s="32" t="s">
        <v>45</v>
      </c>
      <c r="D11" s="186"/>
      <c r="E11" s="187">
        <v>1</v>
      </c>
      <c r="F11" s="43" t="s">
        <v>48</v>
      </c>
      <c r="G11" s="35"/>
      <c r="H11" s="35"/>
      <c r="I11" s="114">
        <f>E11*G11</f>
        <v>0</v>
      </c>
      <c r="J11" s="115">
        <f>E11*H11</f>
        <v>0</v>
      </c>
    </row>
    <row r="12" spans="2:11" x14ac:dyDescent="0.2">
      <c r="B12" s="197">
        <v>7105</v>
      </c>
      <c r="C12" s="32" t="s">
        <v>4</v>
      </c>
      <c r="D12" s="186"/>
      <c r="E12" s="187">
        <v>5</v>
      </c>
      <c r="F12" s="43" t="s">
        <v>32</v>
      </c>
      <c r="G12" s="188"/>
      <c r="H12" s="35"/>
      <c r="I12" s="114">
        <f>E12*G12</f>
        <v>0</v>
      </c>
      <c r="J12" s="115">
        <f>E12*H12</f>
        <v>0</v>
      </c>
    </row>
    <row r="13" spans="2:11" s="4" customFormat="1" x14ac:dyDescent="0.2">
      <c r="B13" s="143"/>
      <c r="C13" s="189" t="str">
        <f>B7 &amp; C7</f>
        <v>7100 Organizáció</v>
      </c>
      <c r="D13" s="190" t="s">
        <v>18</v>
      </c>
      <c r="E13" s="191"/>
      <c r="F13" s="147"/>
      <c r="G13" s="192"/>
      <c r="H13" s="192"/>
      <c r="I13" s="192">
        <f>SUM(I8:I12)</f>
        <v>0</v>
      </c>
      <c r="J13" s="193">
        <f>SUM(J8:J12)</f>
        <v>0</v>
      </c>
      <c r="K13" s="28"/>
    </row>
    <row r="14" spans="2:11" x14ac:dyDescent="0.2">
      <c r="B14" s="37"/>
      <c r="C14" s="42"/>
      <c r="D14" s="186"/>
      <c r="E14" s="194"/>
      <c r="F14" s="186"/>
      <c r="G14" s="195"/>
      <c r="H14" s="195"/>
      <c r="I14" s="195"/>
      <c r="J14" s="196"/>
    </row>
    <row r="15" spans="2:11" s="5" customFormat="1" x14ac:dyDescent="0.2">
      <c r="B15" s="136">
        <v>7200</v>
      </c>
      <c r="C15" s="177" t="s">
        <v>8</v>
      </c>
      <c r="D15" s="178"/>
      <c r="E15" s="179"/>
      <c r="F15" s="180"/>
      <c r="G15" s="181"/>
      <c r="H15" s="181"/>
      <c r="I15" s="181"/>
      <c r="J15" s="182"/>
      <c r="K15" s="30"/>
    </row>
    <row r="16" spans="2:11" x14ac:dyDescent="0.2">
      <c r="B16" s="37">
        <v>7201</v>
      </c>
      <c r="C16" s="32" t="s">
        <v>46</v>
      </c>
      <c r="D16" s="186"/>
      <c r="E16" s="185">
        <v>1</v>
      </c>
      <c r="F16" s="125" t="s">
        <v>15</v>
      </c>
      <c r="G16" s="35"/>
      <c r="H16" s="35"/>
      <c r="I16" s="126">
        <f>E16*G16</f>
        <v>0</v>
      </c>
      <c r="J16" s="127">
        <f>E16*H16</f>
        <v>0</v>
      </c>
    </row>
    <row r="17" spans="2:11" s="4" customFormat="1" x14ac:dyDescent="0.2">
      <c r="B17" s="143"/>
      <c r="C17" s="189" t="str">
        <f>B15 &amp; C15</f>
        <v>7200 Tervezési, dokumentálási feladatok</v>
      </c>
      <c r="D17" s="190" t="s">
        <v>18</v>
      </c>
      <c r="E17" s="191"/>
      <c r="F17" s="147"/>
      <c r="G17" s="192"/>
      <c r="H17" s="192"/>
      <c r="I17" s="192">
        <f>SUM(I16:I16)</f>
        <v>0</v>
      </c>
      <c r="J17" s="193">
        <f>SUM(J16:J16)</f>
        <v>0</v>
      </c>
      <c r="K17" s="28"/>
    </row>
    <row r="18" spans="2:11" x14ac:dyDescent="0.2">
      <c r="B18" s="37"/>
      <c r="C18" s="42"/>
      <c r="D18" s="186"/>
      <c r="E18" s="194"/>
      <c r="F18" s="186"/>
      <c r="G18" s="195"/>
      <c r="H18" s="195"/>
      <c r="I18" s="195"/>
      <c r="J18" s="196"/>
    </row>
    <row r="19" spans="2:11" s="5" customFormat="1" x14ac:dyDescent="0.2">
      <c r="B19" s="136">
        <v>7300</v>
      </c>
      <c r="C19" s="177" t="s">
        <v>0</v>
      </c>
      <c r="D19" s="178"/>
      <c r="E19" s="179"/>
      <c r="F19" s="180"/>
      <c r="G19" s="181"/>
      <c r="H19" s="181"/>
      <c r="I19" s="181"/>
      <c r="J19" s="182"/>
      <c r="K19" s="30"/>
    </row>
    <row r="20" spans="2:11" ht="25.5" x14ac:dyDescent="0.2">
      <c r="B20" s="37">
        <v>7301</v>
      </c>
      <c r="C20" s="32" t="s">
        <v>47</v>
      </c>
      <c r="D20" s="186"/>
      <c r="E20" s="185">
        <v>1</v>
      </c>
      <c r="F20" s="125" t="s">
        <v>15</v>
      </c>
      <c r="G20" s="35"/>
      <c r="H20" s="35"/>
      <c r="I20" s="126">
        <f>E20*G20</f>
        <v>0</v>
      </c>
      <c r="J20" s="127">
        <f>E20*H20</f>
        <v>0</v>
      </c>
    </row>
    <row r="21" spans="2:11" s="4" customFormat="1" x14ac:dyDescent="0.2">
      <c r="B21" s="143"/>
      <c r="C21" s="189" t="str">
        <f>B19 &amp; C19</f>
        <v>7300 Ideiglenes mérők elhelyezése</v>
      </c>
      <c r="D21" s="190" t="s">
        <v>18</v>
      </c>
      <c r="E21" s="191"/>
      <c r="F21" s="147"/>
      <c r="G21" s="192"/>
      <c r="H21" s="192"/>
      <c r="I21" s="192">
        <f>SUM(I20)</f>
        <v>0</v>
      </c>
      <c r="J21" s="193">
        <f>SUM(J20)</f>
        <v>0</v>
      </c>
      <c r="K21" s="28"/>
    </row>
    <row r="22" spans="2:11" ht="13.5" thickBot="1" x14ac:dyDescent="0.25">
      <c r="B22" s="7"/>
      <c r="J22" s="29"/>
    </row>
    <row r="23" spans="2:11" s="4" customFormat="1" ht="13.5" thickBot="1" x14ac:dyDescent="0.25">
      <c r="B23" s="102"/>
      <c r="C23" s="103" t="str">
        <f>B5 &amp; C5</f>
        <v>7000 Járulékos feladatok</v>
      </c>
      <c r="D23" s="104" t="s">
        <v>19</v>
      </c>
      <c r="E23" s="99"/>
      <c r="F23" s="105"/>
      <c r="G23" s="100"/>
      <c r="H23" s="100"/>
      <c r="I23" s="100">
        <f>I13+I17+I21</f>
        <v>0</v>
      </c>
      <c r="J23" s="106">
        <f>J13+J17+J21</f>
        <v>0</v>
      </c>
      <c r="K23" s="28"/>
    </row>
    <row r="24" spans="2:11" ht="3" customHeight="1" x14ac:dyDescent="0.2">
      <c r="C24" s="11"/>
      <c r="J24" s="6"/>
      <c r="K24" s="6"/>
    </row>
  </sheetData>
  <sheetProtection algorithmName="SHA-512" hashValue="SuhNSNvu1hOrrHLn1P9HzbH3DPYb3E9nC2Um4aoWnehtaSIApz0QLWBLN37i6+POpvf+HeExH4yO3ozbBZ/Ujg==" saltValue="EFfB7C+G1wtyoe6xDoxuvg==" spinCount="100000" sheet="1" objects="1" scenarios="1" selectLockedCells="1"/>
  <phoneticPr fontId="3" type="noConversion"/>
  <pageMargins left="0.19685039370078741" right="0.19685039370078741" top="0.74803149606299213" bottom="0.74803149606299213" header="0.31496062992125984" footer="0.31496062992125984"/>
  <pageSetup paperSize="9" scale="76" fitToHeight="0" orientation="portrait" r:id="rId1"/>
  <headerFooter>
    <oddHeader>&amp;R&amp;"Verdana,Dőlt"&amp;A</oddHeader>
  </headerFooter>
  <ignoredErrors>
    <ignoredError sqref="I8:J12 I13:J13 I16:J16 I17:J17 I20:J20 I21:J21 I23:J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0"/>
  <sheetViews>
    <sheetView tabSelected="1" view="pageBreakPreview" zoomScaleNormal="100" zoomScaleSheetLayoutView="100" workbookViewId="0">
      <selection activeCell="H8" sqref="H8"/>
    </sheetView>
  </sheetViews>
  <sheetFormatPr defaultColWidth="10.75" defaultRowHeight="12.75" x14ac:dyDescent="0.2"/>
  <cols>
    <col min="1" max="1" width="0.5" style="40" customWidth="1"/>
    <col min="2" max="2" width="7.875" style="41" customWidth="1"/>
    <col min="3" max="3" width="45.625" style="39" customWidth="1"/>
    <col min="4" max="4" width="6.625" style="116" customWidth="1"/>
    <col min="5" max="5" width="8.625" style="117" customWidth="1"/>
    <col min="6" max="6" width="6.125" style="116" customWidth="1"/>
    <col min="7" max="8" width="10.375" style="128" customWidth="1"/>
    <col min="9" max="9" width="11.5" style="128" bestFit="1" customWidth="1"/>
    <col min="10" max="10" width="11.5" style="171" bestFit="1" customWidth="1"/>
    <col min="11" max="11" width="0.5" style="171" customWidth="1"/>
    <col min="12" max="16384" width="10.75" style="40"/>
  </cols>
  <sheetData>
    <row r="1" spans="1:11" ht="3" customHeight="1" thickBot="1" x14ac:dyDescent="0.25">
      <c r="C1" s="154"/>
      <c r="J1" s="155"/>
      <c r="K1" s="155"/>
    </row>
    <row r="2" spans="1:11" s="156" customFormat="1" ht="24.75" thickBot="1" x14ac:dyDescent="0.25">
      <c r="B2" s="157" t="s">
        <v>16</v>
      </c>
      <c r="C2" s="158" t="s">
        <v>29</v>
      </c>
      <c r="D2" s="159"/>
      <c r="E2" s="160" t="s">
        <v>30</v>
      </c>
      <c r="F2" s="161" t="s">
        <v>24</v>
      </c>
      <c r="G2" s="162" t="s">
        <v>27</v>
      </c>
      <c r="H2" s="162" t="s">
        <v>13</v>
      </c>
      <c r="I2" s="162" t="s">
        <v>35</v>
      </c>
      <c r="J2" s="163" t="s">
        <v>34</v>
      </c>
      <c r="K2" s="164"/>
    </row>
    <row r="3" spans="1:11" s="156" customFormat="1" ht="39" hidden="1" thickBot="1" x14ac:dyDescent="0.25">
      <c r="B3" s="165"/>
      <c r="C3" s="166"/>
      <c r="D3" s="167" t="s">
        <v>1</v>
      </c>
      <c r="E3" s="168" t="s">
        <v>25</v>
      </c>
      <c r="F3" s="167" t="s">
        <v>26</v>
      </c>
      <c r="G3" s="169" t="s">
        <v>28</v>
      </c>
      <c r="H3" s="169" t="s">
        <v>14</v>
      </c>
      <c r="I3" s="169" t="s">
        <v>11</v>
      </c>
      <c r="J3" s="170" t="s">
        <v>17</v>
      </c>
      <c r="K3" s="164"/>
    </row>
    <row r="4" spans="1:11" ht="13.5" thickBot="1" x14ac:dyDescent="0.25"/>
    <row r="5" spans="1:11" s="122" customFormat="1" ht="13.5" thickBot="1" x14ac:dyDescent="0.25">
      <c r="B5" s="204">
        <v>8000</v>
      </c>
      <c r="C5" s="107" t="s">
        <v>94</v>
      </c>
      <c r="D5" s="205"/>
      <c r="E5" s="206"/>
      <c r="F5" s="205"/>
      <c r="G5" s="207"/>
      <c r="H5" s="207"/>
      <c r="I5" s="207"/>
      <c r="J5" s="208"/>
      <c r="K5" s="172"/>
    </row>
    <row r="6" spans="1:11" x14ac:dyDescent="0.2">
      <c r="B6" s="37"/>
      <c r="J6" s="129"/>
    </row>
    <row r="7" spans="1:11" s="173" customFormat="1" x14ac:dyDescent="0.2">
      <c r="B7" s="136">
        <v>8100</v>
      </c>
      <c r="C7" s="137" t="s">
        <v>22</v>
      </c>
      <c r="D7" s="138"/>
      <c r="E7" s="139"/>
      <c r="F7" s="140"/>
      <c r="G7" s="141"/>
      <c r="H7" s="141"/>
      <c r="I7" s="141"/>
      <c r="J7" s="142"/>
      <c r="K7" s="174"/>
    </row>
    <row r="8" spans="1:11" ht="25.5" x14ac:dyDescent="0.2">
      <c r="A8" s="175"/>
      <c r="B8" s="37">
        <v>8101</v>
      </c>
      <c r="C8" s="32" t="s">
        <v>93</v>
      </c>
      <c r="D8" s="40"/>
      <c r="E8" s="113">
        <v>6</v>
      </c>
      <c r="F8" s="43" t="s">
        <v>20</v>
      </c>
      <c r="G8" s="38"/>
      <c r="H8" s="35"/>
      <c r="I8" s="114"/>
      <c r="J8" s="115">
        <f>E8*H8</f>
        <v>0</v>
      </c>
      <c r="K8" s="176"/>
    </row>
    <row r="9" spans="1:11" ht="63.75" x14ac:dyDescent="0.2">
      <c r="B9" s="37">
        <v>8103</v>
      </c>
      <c r="C9" s="32" t="s">
        <v>77</v>
      </c>
      <c r="E9" s="113">
        <f>Számítások!E16</f>
        <v>191.90000000000003</v>
      </c>
      <c r="F9" s="43" t="s">
        <v>71</v>
      </c>
      <c r="G9" s="35"/>
      <c r="H9" s="35"/>
      <c r="I9" s="114">
        <f t="shared" ref="I9:I13" si="0">E9*G9</f>
        <v>0</v>
      </c>
      <c r="J9" s="115">
        <f t="shared" ref="J9:J13" si="1">E9*H9</f>
        <v>0</v>
      </c>
    </row>
    <row r="10" spans="1:11" ht="63.75" x14ac:dyDescent="0.2">
      <c r="B10" s="37">
        <v>8104</v>
      </c>
      <c r="C10" s="32" t="s">
        <v>91</v>
      </c>
      <c r="E10" s="113">
        <f>Számítások!F14*0.2</f>
        <v>14.21</v>
      </c>
      <c r="F10" s="43" t="s">
        <v>71</v>
      </c>
      <c r="G10" s="35"/>
      <c r="H10" s="35"/>
      <c r="I10" s="114">
        <f t="shared" si="0"/>
        <v>0</v>
      </c>
      <c r="J10" s="115">
        <f t="shared" si="1"/>
        <v>0</v>
      </c>
    </row>
    <row r="11" spans="1:11" ht="76.5" x14ac:dyDescent="0.2">
      <c r="B11" s="37">
        <v>8105</v>
      </c>
      <c r="C11" s="32" t="s">
        <v>99</v>
      </c>
      <c r="E11" s="113">
        <f>Számítások!E17</f>
        <v>8.07</v>
      </c>
      <c r="F11" s="43" t="s">
        <v>71</v>
      </c>
      <c r="G11" s="35"/>
      <c r="H11" s="35"/>
      <c r="I11" s="114">
        <f t="shared" ref="I11" si="2">E11*G11</f>
        <v>0</v>
      </c>
      <c r="J11" s="115">
        <f t="shared" ref="J11" si="3">E11*H11</f>
        <v>0</v>
      </c>
    </row>
    <row r="12" spans="1:11" ht="63.75" x14ac:dyDescent="0.2">
      <c r="B12" s="37">
        <v>8106</v>
      </c>
      <c r="C12" s="32" t="s">
        <v>98</v>
      </c>
      <c r="E12" s="113">
        <f>Számítások!E18</f>
        <v>20.839000000000002</v>
      </c>
      <c r="F12" s="43" t="s">
        <v>71</v>
      </c>
      <c r="G12" s="35"/>
      <c r="H12" s="35"/>
      <c r="I12" s="114">
        <f t="shared" ref="I12" si="4">E12*G12</f>
        <v>0</v>
      </c>
      <c r="J12" s="115">
        <f t="shared" ref="J12" si="5">E12*H12</f>
        <v>0</v>
      </c>
    </row>
    <row r="13" spans="1:11" ht="51" x14ac:dyDescent="0.2">
      <c r="B13" s="37">
        <v>8107</v>
      </c>
      <c r="C13" s="32" t="s">
        <v>38</v>
      </c>
      <c r="D13" s="117"/>
      <c r="E13" s="113">
        <f>E9+E10</f>
        <v>206.11000000000004</v>
      </c>
      <c r="F13" s="43" t="s">
        <v>71</v>
      </c>
      <c r="G13" s="35"/>
      <c r="H13" s="35"/>
      <c r="I13" s="114">
        <f t="shared" si="0"/>
        <v>0</v>
      </c>
      <c r="J13" s="115">
        <f t="shared" si="1"/>
        <v>0</v>
      </c>
    </row>
    <row r="14" spans="1:11" ht="51" x14ac:dyDescent="0.2">
      <c r="B14" s="37">
        <v>8108</v>
      </c>
      <c r="C14" s="32" t="s">
        <v>39</v>
      </c>
      <c r="D14" s="117"/>
      <c r="E14" s="113">
        <f>E11+E12</f>
        <v>28.909000000000002</v>
      </c>
      <c r="F14" s="43" t="s">
        <v>71</v>
      </c>
      <c r="G14" s="35"/>
      <c r="H14" s="35"/>
      <c r="I14" s="114">
        <f t="shared" ref="I14" si="6">E14*G14</f>
        <v>0</v>
      </c>
      <c r="J14" s="115">
        <f t="shared" ref="J14" si="7">E14*H14</f>
        <v>0</v>
      </c>
    </row>
    <row r="15" spans="1:11" s="122" customFormat="1" x14ac:dyDescent="0.2">
      <c r="B15" s="143"/>
      <c r="C15" s="144" t="str">
        <f>B7 &amp; C7</f>
        <v>8100 Homlokzatképzés</v>
      </c>
      <c r="D15" s="145" t="s">
        <v>18</v>
      </c>
      <c r="E15" s="146"/>
      <c r="F15" s="147"/>
      <c r="G15" s="148"/>
      <c r="H15" s="148"/>
      <c r="I15" s="148">
        <f>SUM(I8:I14)</f>
        <v>0</v>
      </c>
      <c r="J15" s="149">
        <f>SUM(J8:J14)</f>
        <v>0</v>
      </c>
      <c r="K15" s="172"/>
    </row>
    <row r="16" spans="1:11" s="122" customFormat="1" x14ac:dyDescent="0.2">
      <c r="B16" s="118"/>
      <c r="C16" s="119"/>
      <c r="D16" s="120"/>
      <c r="E16" s="121"/>
      <c r="G16" s="123"/>
      <c r="H16" s="123"/>
      <c r="I16" s="123"/>
      <c r="J16" s="124"/>
      <c r="K16" s="172"/>
    </row>
    <row r="17" spans="1:15" s="173" customFormat="1" x14ac:dyDescent="0.2">
      <c r="B17" s="136">
        <v>8300</v>
      </c>
      <c r="C17" s="137" t="s">
        <v>3</v>
      </c>
      <c r="D17" s="138"/>
      <c r="E17" s="150"/>
      <c r="F17" s="151"/>
      <c r="G17" s="152"/>
      <c r="H17" s="152"/>
      <c r="I17" s="152"/>
      <c r="J17" s="153"/>
      <c r="K17" s="174"/>
    </row>
    <row r="18" spans="1:15" s="173" customFormat="1" ht="15" x14ac:dyDescent="0.2">
      <c r="B18" s="36"/>
      <c r="C18" s="130" t="s">
        <v>7</v>
      </c>
      <c r="D18" s="131"/>
      <c r="E18" s="132"/>
      <c r="F18" s="133"/>
      <c r="G18" s="134"/>
      <c r="H18" s="134"/>
      <c r="I18" s="134"/>
      <c r="J18" s="135"/>
      <c r="K18" s="174"/>
    </row>
    <row r="19" spans="1:15" s="173" customFormat="1" ht="38.25" x14ac:dyDescent="0.2">
      <c r="B19" s="36"/>
      <c r="C19" s="33" t="s">
        <v>40</v>
      </c>
      <c r="D19" s="131"/>
      <c r="E19" s="132"/>
      <c r="F19" s="133"/>
      <c r="G19" s="134"/>
      <c r="H19" s="134"/>
      <c r="I19" s="134"/>
      <c r="J19" s="135"/>
      <c r="K19" s="174"/>
    </row>
    <row r="20" spans="1:15" x14ac:dyDescent="0.2">
      <c r="B20" s="37">
        <v>8301</v>
      </c>
      <c r="C20" s="32" t="s">
        <v>36</v>
      </c>
      <c r="E20" s="113">
        <v>3</v>
      </c>
      <c r="F20" s="43" t="s">
        <v>15</v>
      </c>
      <c r="G20" s="134"/>
      <c r="H20" s="35"/>
      <c r="I20" s="114"/>
      <c r="J20" s="115">
        <f>E20*H20</f>
        <v>0</v>
      </c>
    </row>
    <row r="21" spans="1:15" ht="25.5" x14ac:dyDescent="0.2">
      <c r="B21" s="37">
        <v>8302</v>
      </c>
      <c r="C21" s="32" t="s">
        <v>2</v>
      </c>
      <c r="E21" s="113">
        <v>16</v>
      </c>
      <c r="F21" s="43" t="s">
        <v>15</v>
      </c>
      <c r="G21" s="134"/>
      <c r="H21" s="35"/>
      <c r="I21" s="114"/>
      <c r="J21" s="115">
        <f>E21*H21</f>
        <v>0</v>
      </c>
    </row>
    <row r="22" spans="1:15" ht="25.5" x14ac:dyDescent="0.2">
      <c r="A22" s="175"/>
      <c r="B22" s="37">
        <v>8303</v>
      </c>
      <c r="C22" s="32" t="s">
        <v>42</v>
      </c>
      <c r="D22" s="40"/>
      <c r="E22" s="113">
        <f>E21</f>
        <v>16</v>
      </c>
      <c r="F22" s="43" t="s">
        <v>20</v>
      </c>
      <c r="G22" s="35"/>
      <c r="H22" s="35"/>
      <c r="I22" s="114">
        <f>E22*G22</f>
        <v>0</v>
      </c>
      <c r="J22" s="115">
        <f>E22*H22</f>
        <v>0</v>
      </c>
      <c r="K22" s="176"/>
    </row>
    <row r="23" spans="1:15" ht="25.5" x14ac:dyDescent="0.2">
      <c r="A23" s="175"/>
      <c r="B23" s="37">
        <v>8304</v>
      </c>
      <c r="C23" s="32" t="s">
        <v>21</v>
      </c>
      <c r="D23" s="40"/>
      <c r="E23" s="113">
        <v>1</v>
      </c>
      <c r="F23" s="43" t="s">
        <v>48</v>
      </c>
      <c r="G23" s="134"/>
      <c r="H23" s="35"/>
      <c r="I23" s="114"/>
      <c r="J23" s="115">
        <f>E23*H23</f>
        <v>0</v>
      </c>
      <c r="K23" s="176"/>
    </row>
    <row r="24" spans="1:15" ht="63.75" x14ac:dyDescent="0.2">
      <c r="B24" s="37">
        <v>8305</v>
      </c>
      <c r="C24" s="32" t="s">
        <v>92</v>
      </c>
      <c r="E24" s="113">
        <v>3</v>
      </c>
      <c r="F24" s="43" t="s">
        <v>5</v>
      </c>
      <c r="G24" s="35"/>
      <c r="H24" s="35"/>
      <c r="I24" s="114">
        <f t="shared" ref="I24:I25" si="8">E24*G24</f>
        <v>0</v>
      </c>
      <c r="J24" s="115">
        <f t="shared" ref="J24:J25" si="9">E24*H24</f>
        <v>0</v>
      </c>
    </row>
    <row r="25" spans="1:15" ht="25.5" x14ac:dyDescent="0.2">
      <c r="B25" s="37">
        <v>8306</v>
      </c>
      <c r="C25" s="32" t="s">
        <v>100</v>
      </c>
      <c r="E25" s="113">
        <f>Számítások!H14</f>
        <v>6.1499999999999995</v>
      </c>
      <c r="F25" s="43" t="s">
        <v>37</v>
      </c>
      <c r="G25" s="35"/>
      <c r="H25" s="35"/>
      <c r="I25" s="114">
        <f t="shared" si="8"/>
        <v>0</v>
      </c>
      <c r="J25" s="115">
        <f t="shared" si="9"/>
        <v>0</v>
      </c>
      <c r="L25" s="222"/>
      <c r="M25" s="223">
        <f>M24</f>
        <v>0</v>
      </c>
      <c r="N25" s="222"/>
      <c r="O25" s="222"/>
    </row>
    <row r="26" spans="1:15" ht="25.5" x14ac:dyDescent="0.2">
      <c r="B26" s="37">
        <v>8307</v>
      </c>
      <c r="C26" s="32" t="s">
        <v>41</v>
      </c>
      <c r="E26" s="113">
        <f>Számítások!G14</f>
        <v>24.750000000000004</v>
      </c>
      <c r="F26" s="43" t="s">
        <v>37</v>
      </c>
      <c r="G26" s="35"/>
      <c r="H26" s="35"/>
      <c r="I26" s="114">
        <f t="shared" ref="I26" si="10">E26*G26</f>
        <v>0</v>
      </c>
      <c r="J26" s="115">
        <f t="shared" ref="J26" si="11">E26*H26</f>
        <v>0</v>
      </c>
    </row>
    <row r="27" spans="1:15" s="122" customFormat="1" x14ac:dyDescent="0.2">
      <c r="B27" s="143"/>
      <c r="C27" s="144" t="str">
        <f>B17 &amp; C17</f>
        <v>8300 Homlokzati nyílászárók</v>
      </c>
      <c r="D27" s="145" t="s">
        <v>18</v>
      </c>
      <c r="E27" s="146"/>
      <c r="F27" s="147"/>
      <c r="G27" s="148"/>
      <c r="H27" s="148"/>
      <c r="I27" s="148">
        <f>SUM(I20:I26)</f>
        <v>0</v>
      </c>
      <c r="J27" s="149">
        <f>SUM(J20:J26)</f>
        <v>0</v>
      </c>
      <c r="K27" s="172"/>
    </row>
    <row r="28" spans="1:15" s="122" customFormat="1" ht="13.5" thickBot="1" x14ac:dyDescent="0.25">
      <c r="B28" s="118"/>
      <c r="C28" s="119"/>
      <c r="D28" s="120"/>
      <c r="E28" s="121"/>
      <c r="G28" s="123"/>
      <c r="H28" s="123"/>
      <c r="I28" s="123"/>
      <c r="J28" s="124"/>
      <c r="K28" s="172"/>
    </row>
    <row r="29" spans="1:15" s="122" customFormat="1" ht="13.5" thickBot="1" x14ac:dyDescent="0.25">
      <c r="B29" s="209"/>
      <c r="C29" s="110" t="str">
        <f>B5 &amp; C5</f>
        <v>8000Külső építési munkák</v>
      </c>
      <c r="D29" s="111" t="s">
        <v>19</v>
      </c>
      <c r="E29" s="108"/>
      <c r="F29" s="112"/>
      <c r="G29" s="109"/>
      <c r="H29" s="109"/>
      <c r="I29" s="109">
        <f>I15+I27</f>
        <v>0</v>
      </c>
      <c r="J29" s="109">
        <f>J15+J27</f>
        <v>0</v>
      </c>
      <c r="K29" s="172"/>
    </row>
    <row r="30" spans="1:15" ht="3" customHeight="1" x14ac:dyDescent="0.2"/>
  </sheetData>
  <sheetProtection algorithmName="SHA-512" hashValue="hIBLVctCBMYFbt2Nm0snJd3I/oE7oyptJdK2ms1AXX18KpsjvhZZAXbQxX56kVtl1kIlpWFNg3NBZ7FfLuYMyw==" saltValue="TYANHn7S/tMmaQ4HvNxEWg==" spinCount="100000" sheet="1" objects="1" scenarios="1" selectLockedCells="1"/>
  <phoneticPr fontId="3" type="noConversion"/>
  <pageMargins left="0.19685039370078741" right="0.19685039370078741" top="0.74803149606299213" bottom="0.74803149606299213" header="0.31496062992125984" footer="0.31496062992125984"/>
  <pageSetup paperSize="9" scale="74" fitToHeight="0" orientation="portrait" r:id="rId1"/>
  <headerFooter>
    <oddHeader>&amp;R&amp;"Verdana,Dőlt"&amp;A</oddHeader>
    <firstHeader>&amp;R&amp;"Verdana,Dőlt"&amp;A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D8AD-24E5-4782-A874-AE7E3CAB429C}">
  <dimension ref="A1:H18"/>
  <sheetViews>
    <sheetView workbookViewId="0">
      <selection activeCell="H5" sqref="H5:H14"/>
    </sheetView>
  </sheetViews>
  <sheetFormatPr defaultRowHeight="12.75" x14ac:dyDescent="0.2"/>
  <cols>
    <col min="1" max="1" width="10.5" customWidth="1"/>
    <col min="5" max="5" width="10.75" bestFit="1" customWidth="1"/>
    <col min="6" max="6" width="8.5" customWidth="1"/>
  </cols>
  <sheetData>
    <row r="1" spans="1:8" ht="25.5" x14ac:dyDescent="0.2">
      <c r="A1" s="34" t="s">
        <v>78</v>
      </c>
      <c r="B1" s="34" t="s">
        <v>97</v>
      </c>
      <c r="C1" s="34" t="s">
        <v>78</v>
      </c>
      <c r="D1" s="34" t="s">
        <v>79</v>
      </c>
      <c r="E1" s="34" t="s">
        <v>80</v>
      </c>
    </row>
    <row r="2" spans="1:8" x14ac:dyDescent="0.2">
      <c r="A2" s="84">
        <f>13.41+25.19+25.19-5+1+1.25+11.16</f>
        <v>72.2</v>
      </c>
      <c r="B2" s="84">
        <f>13.41-2.65</f>
        <v>10.76</v>
      </c>
      <c r="C2" s="210">
        <f>A2-B2</f>
        <v>61.440000000000005</v>
      </c>
      <c r="D2" s="200">
        <v>3.2</v>
      </c>
      <c r="E2" s="198">
        <f>A2*D2</f>
        <v>231.04000000000002</v>
      </c>
    </row>
    <row r="4" spans="1:8" x14ac:dyDescent="0.2">
      <c r="A4" s="221" t="s">
        <v>86</v>
      </c>
      <c r="B4" s="221"/>
      <c r="C4" s="221"/>
      <c r="D4" s="221"/>
      <c r="E4" s="221"/>
    </row>
    <row r="5" spans="1:8" ht="25.5" x14ac:dyDescent="0.2">
      <c r="A5" s="34" t="s">
        <v>87</v>
      </c>
      <c r="B5" s="34" t="s">
        <v>81</v>
      </c>
      <c r="C5" s="34" t="s">
        <v>82</v>
      </c>
      <c r="D5" s="34" t="s">
        <v>83</v>
      </c>
      <c r="E5" s="34" t="s">
        <v>88</v>
      </c>
      <c r="F5" s="34" t="s">
        <v>43</v>
      </c>
      <c r="G5" s="34" t="s">
        <v>90</v>
      </c>
      <c r="H5" s="34" t="s">
        <v>101</v>
      </c>
    </row>
    <row r="6" spans="1:8" x14ac:dyDescent="0.2">
      <c r="A6" s="175" t="s">
        <v>84</v>
      </c>
      <c r="B6">
        <v>205</v>
      </c>
      <c r="C6">
        <v>200</v>
      </c>
      <c r="D6">
        <v>3</v>
      </c>
      <c r="E6" s="201">
        <f>B6/100*C6/100*D6</f>
        <v>12.299999999999999</v>
      </c>
      <c r="F6" s="202">
        <f>(B6+2*C6)/100*D6</f>
        <v>18.149999999999999</v>
      </c>
      <c r="G6" s="202">
        <f>B6/100*D6</f>
        <v>6.1499999999999995</v>
      </c>
      <c r="H6" s="202">
        <f>B6/100*D6</f>
        <v>6.1499999999999995</v>
      </c>
    </row>
    <row r="7" spans="1:8" x14ac:dyDescent="0.2">
      <c r="A7" s="175" t="s">
        <v>85</v>
      </c>
      <c r="B7">
        <v>205</v>
      </c>
      <c r="C7">
        <v>300</v>
      </c>
      <c r="E7" s="201">
        <f t="shared" ref="E7:E13" si="0">B7/100*C7/100*D7</f>
        <v>0</v>
      </c>
      <c r="F7" s="202">
        <f t="shared" ref="F7:F13" si="1">(B7+2*C7)/100*D7</f>
        <v>0</v>
      </c>
      <c r="G7" s="202"/>
      <c r="H7" s="202"/>
    </row>
    <row r="8" spans="1:8" x14ac:dyDescent="0.2">
      <c r="A8" s="175" t="s">
        <v>85</v>
      </c>
      <c r="B8">
        <v>90</v>
      </c>
      <c r="C8">
        <v>210</v>
      </c>
      <c r="E8" s="201">
        <f t="shared" si="0"/>
        <v>0</v>
      </c>
      <c r="F8" s="202">
        <f t="shared" si="1"/>
        <v>0</v>
      </c>
      <c r="G8" s="202"/>
      <c r="H8" s="202"/>
    </row>
    <row r="9" spans="1:8" x14ac:dyDescent="0.2">
      <c r="A9" s="175" t="s">
        <v>84</v>
      </c>
      <c r="B9">
        <v>160</v>
      </c>
      <c r="C9">
        <v>155</v>
      </c>
      <c r="D9">
        <v>7</v>
      </c>
      <c r="E9" s="201">
        <f t="shared" si="0"/>
        <v>17.36</v>
      </c>
      <c r="F9" s="202">
        <f t="shared" si="1"/>
        <v>32.9</v>
      </c>
      <c r="G9" s="202">
        <f>B9/100*D9</f>
        <v>11.200000000000001</v>
      </c>
      <c r="H9" s="202"/>
    </row>
    <row r="10" spans="1:8" x14ac:dyDescent="0.2">
      <c r="A10" s="175" t="s">
        <v>85</v>
      </c>
      <c r="B10">
        <v>100</v>
      </c>
      <c r="C10">
        <v>245</v>
      </c>
      <c r="E10" s="201">
        <f t="shared" si="0"/>
        <v>0</v>
      </c>
      <c r="F10" s="202">
        <f t="shared" si="1"/>
        <v>0</v>
      </c>
      <c r="G10" s="202"/>
      <c r="H10" s="202"/>
    </row>
    <row r="11" spans="1:8" x14ac:dyDescent="0.2">
      <c r="A11" s="175" t="s">
        <v>84</v>
      </c>
      <c r="B11">
        <v>60</v>
      </c>
      <c r="C11">
        <v>60</v>
      </c>
      <c r="D11">
        <v>3</v>
      </c>
      <c r="E11" s="201">
        <f t="shared" si="0"/>
        <v>1.08</v>
      </c>
      <c r="F11" s="202">
        <f t="shared" si="1"/>
        <v>5.4</v>
      </c>
      <c r="G11" s="202">
        <f t="shared" ref="G11:H13" si="2">B11/100*D11</f>
        <v>1.7999999999999998</v>
      </c>
      <c r="H11" s="202"/>
    </row>
    <row r="12" spans="1:8" x14ac:dyDescent="0.2">
      <c r="A12" s="175" t="s">
        <v>84</v>
      </c>
      <c r="B12">
        <v>215</v>
      </c>
      <c r="C12">
        <v>150</v>
      </c>
      <c r="D12">
        <v>2</v>
      </c>
      <c r="E12" s="201">
        <f t="shared" si="0"/>
        <v>6.45</v>
      </c>
      <c r="F12" s="202">
        <f t="shared" si="1"/>
        <v>10.3</v>
      </c>
      <c r="G12" s="202">
        <f t="shared" si="2"/>
        <v>4.3</v>
      </c>
      <c r="H12" s="202"/>
    </row>
    <row r="13" spans="1:8" x14ac:dyDescent="0.2">
      <c r="A13" s="175" t="s">
        <v>84</v>
      </c>
      <c r="B13">
        <v>130</v>
      </c>
      <c r="C13">
        <v>150</v>
      </c>
      <c r="D13">
        <v>1</v>
      </c>
      <c r="E13" s="201">
        <f t="shared" si="0"/>
        <v>1.95</v>
      </c>
      <c r="F13" s="202">
        <f t="shared" si="1"/>
        <v>4.3</v>
      </c>
      <c r="G13" s="202">
        <f t="shared" si="2"/>
        <v>1.3</v>
      </c>
      <c r="H13" s="202"/>
    </row>
    <row r="14" spans="1:8" x14ac:dyDescent="0.2">
      <c r="D14">
        <f>SUM(D6:D13)</f>
        <v>16</v>
      </c>
      <c r="E14" s="199">
        <f>SUM(E6:E13)</f>
        <v>39.14</v>
      </c>
      <c r="F14" s="203">
        <f>SUM(F6:F13)</f>
        <v>71.05</v>
      </c>
      <c r="G14" s="203">
        <f>SUM(G6:G13)</f>
        <v>24.750000000000004</v>
      </c>
      <c r="H14" s="203">
        <f>SUM(H6:H13)</f>
        <v>6.1499999999999995</v>
      </c>
    </row>
    <row r="16" spans="1:8" x14ac:dyDescent="0.2">
      <c r="A16" s="175" t="s">
        <v>89</v>
      </c>
      <c r="E16" s="199">
        <f>E2-E14</f>
        <v>191.90000000000003</v>
      </c>
    </row>
    <row r="17" spans="1:5" x14ac:dyDescent="0.2">
      <c r="A17" s="175" t="s">
        <v>95</v>
      </c>
      <c r="D17" s="200">
        <v>0.75</v>
      </c>
      <c r="E17" s="199">
        <f>B2*D17</f>
        <v>8.07</v>
      </c>
    </row>
    <row r="18" spans="1:5" x14ac:dyDescent="0.2">
      <c r="A18" s="175" t="s">
        <v>96</v>
      </c>
      <c r="D18" s="200">
        <v>0.35</v>
      </c>
      <c r="E18" s="199">
        <f>(C2-(B8+B10)/100)*D18</f>
        <v>20.839000000000002</v>
      </c>
    </row>
  </sheetData>
  <mergeCells count="1"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6</vt:i4>
      </vt:variant>
    </vt:vector>
  </HeadingPairs>
  <TitlesOfParts>
    <vt:vector size="11" baseType="lpstr">
      <vt:lpstr>Záradék</vt:lpstr>
      <vt:lpstr>Összesítő</vt:lpstr>
      <vt:lpstr>7000 Járulékos feladatok</vt:lpstr>
      <vt:lpstr>8000 Épület külső</vt:lpstr>
      <vt:lpstr>Számítások</vt:lpstr>
      <vt:lpstr>'7000 Járulékos feladatok'!Nyomtatási_cím</vt:lpstr>
      <vt:lpstr>'8000 Épület külső'!Nyomtatási_cím</vt:lpstr>
      <vt:lpstr>'7000 Járulékos feladatok'!Nyomtatási_terület</vt:lpstr>
      <vt:lpstr>'8000 Épület külső'!Nyomtatási_terület</vt:lpstr>
      <vt:lpstr>Összesítő!Nyomtatási_terület</vt:lpstr>
      <vt:lpstr>Záradék!Nyomtatási_terület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OKÖH - BL</dc:creator>
  <cp:lastModifiedBy>Bartalus László</cp:lastModifiedBy>
  <cp:lastPrinted>2023-01-24T14:05:34Z</cp:lastPrinted>
  <dcterms:created xsi:type="dcterms:W3CDTF">2011-11-15T09:17:44Z</dcterms:created>
  <dcterms:modified xsi:type="dcterms:W3CDTF">2023-02-01T08:28:17Z</dcterms:modified>
</cp:coreProperties>
</file>