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K:\2023_Intézmények_külső_ENERGETIKAI_FEJLESZTÉSE\2023_Tűzoltóság_külső_energetikai_fejlesztés\00_Ajánlattételi felhívás - Tűzoltóság_külső_energetikai_fejlesztés\"/>
    </mc:Choice>
  </mc:AlternateContent>
  <xr:revisionPtr revIDLastSave="0" documentId="13_ncr:1_{700401E4-28CF-4FA3-97DA-516538763D81}" xr6:coauthVersionLast="47" xr6:coauthVersionMax="47" xr10:uidLastSave="{00000000-0000-0000-0000-000000000000}"/>
  <bookViews>
    <workbookView xWindow="28680" yWindow="-120" windowWidth="29040" windowHeight="16440" tabRatio="716" xr2:uid="{00000000-000D-0000-FFFF-FFFF00000000}"/>
  </bookViews>
  <sheets>
    <sheet name="Záradék" sheetId="17" r:id="rId1"/>
    <sheet name="Összesítő" sheetId="16" r:id="rId2"/>
    <sheet name="7000 Járulékos feladatok" sheetId="6" r:id="rId3"/>
    <sheet name="8000 &quot;A&quot; épület külső" sheetId="7" r:id="rId4"/>
    <sheet name="Számítások" sheetId="18" state="hidden" r:id="rId5"/>
  </sheets>
  <definedNames>
    <definedName name="_xlnm.Print_Titles" localSheetId="2">'7000 Járulékos feladatok'!$2:$2</definedName>
    <definedName name="_xlnm.Print_Titles" localSheetId="3">'8000 "A" épület külső'!$1:$4</definedName>
    <definedName name="_xlnm.Print_Area" localSheetId="2">'7000 Járulékos feladatok'!$A$1:$K$22</definedName>
    <definedName name="_xlnm.Print_Area" localSheetId="3">'8000 "A" épület külső'!$A$1:$K$40</definedName>
    <definedName name="_xlnm.Print_Area" localSheetId="1">Összesítő!$A$1:$E$13</definedName>
    <definedName name="_xlnm.Print_Area" localSheetId="0">Záradék!$A$1:$F$32</definedName>
  </definedNames>
  <calcPr calcId="191029"/>
</workbook>
</file>

<file path=xl/calcChain.xml><?xml version="1.0" encoding="utf-8"?>
<calcChain xmlns="http://schemas.openxmlformats.org/spreadsheetml/2006/main">
  <c r="E13" i="7" l="1"/>
  <c r="E11" i="7"/>
  <c r="E9" i="7"/>
  <c r="E10" i="7"/>
  <c r="J35" i="18"/>
  <c r="J31" i="18"/>
  <c r="J33" i="18"/>
  <c r="J32" i="18"/>
  <c r="J28" i="18"/>
  <c r="J27" i="18"/>
  <c r="J26" i="18"/>
  <c r="J23" i="18"/>
  <c r="J24" i="18"/>
  <c r="J22" i="18"/>
  <c r="J21" i="18"/>
  <c r="J20" i="18"/>
  <c r="J17" i="18"/>
  <c r="J16" i="18"/>
  <c r="J15" i="18"/>
  <c r="J10" i="7"/>
  <c r="I10" i="7" l="1"/>
  <c r="E36" i="7" l="1"/>
  <c r="E35" i="7"/>
  <c r="E34" i="7"/>
  <c r="E33" i="7"/>
  <c r="E32" i="7"/>
  <c r="E31" i="7"/>
  <c r="E59" i="18"/>
  <c r="E8" i="7"/>
  <c r="J8" i="7" s="1"/>
  <c r="D48" i="18"/>
  <c r="D49" i="18"/>
  <c r="D47" i="18"/>
  <c r="F51" i="18"/>
  <c r="G48" i="18"/>
  <c r="G49" i="18"/>
  <c r="G47" i="18"/>
  <c r="B50" i="18"/>
  <c r="F10" i="18"/>
  <c r="F8" i="18"/>
  <c r="F5" i="18"/>
  <c r="F3" i="18"/>
  <c r="F42" i="18"/>
  <c r="I17" i="18"/>
  <c r="I19" i="18"/>
  <c r="I21" i="18"/>
  <c r="I22" i="18"/>
  <c r="I24" i="18"/>
  <c r="I25" i="18"/>
  <c r="I26" i="18"/>
  <c r="I27" i="18"/>
  <c r="I28" i="18"/>
  <c r="I29" i="18"/>
  <c r="I30" i="18"/>
  <c r="I31" i="18"/>
  <c r="I33" i="18"/>
  <c r="I34" i="18"/>
  <c r="I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15" i="18"/>
  <c r="G34" i="18"/>
  <c r="F34" i="18"/>
  <c r="F29" i="18"/>
  <c r="G29" i="18"/>
  <c r="F30" i="18"/>
  <c r="G30" i="18"/>
  <c r="G33" i="18"/>
  <c r="F33" i="18"/>
  <c r="G25" i="18"/>
  <c r="F25" i="18"/>
  <c r="G19" i="18"/>
  <c r="F19" i="18"/>
  <c r="G18" i="18"/>
  <c r="F18" i="18"/>
  <c r="G32" i="18"/>
  <c r="B9" i="18"/>
  <c r="F9" i="18" s="1"/>
  <c r="G26" i="18"/>
  <c r="G27" i="18"/>
  <c r="G28" i="18"/>
  <c r="G31" i="18"/>
  <c r="F26" i="18"/>
  <c r="F27" i="18"/>
  <c r="F28" i="18"/>
  <c r="F31" i="18"/>
  <c r="F32" i="18"/>
  <c r="E35" i="18"/>
  <c r="C6" i="18"/>
  <c r="C7" i="18" s="1"/>
  <c r="F7" i="18" s="1"/>
  <c r="F4" i="18"/>
  <c r="G24" i="18"/>
  <c r="F24" i="18"/>
  <c r="G23" i="18"/>
  <c r="F23" i="18"/>
  <c r="G22" i="18"/>
  <c r="F22" i="18"/>
  <c r="G21" i="18"/>
  <c r="F21" i="18"/>
  <c r="G20" i="18"/>
  <c r="F20" i="18"/>
  <c r="G17" i="18"/>
  <c r="F17" i="18"/>
  <c r="G16" i="18"/>
  <c r="F16" i="18"/>
  <c r="G15" i="18"/>
  <c r="F15" i="18"/>
  <c r="I8" i="7" l="1"/>
  <c r="H48" i="18"/>
  <c r="H47" i="18"/>
  <c r="H49" i="18"/>
  <c r="B11" i="18"/>
  <c r="E19" i="7" s="1"/>
  <c r="J19" i="7" s="1"/>
  <c r="E29" i="7"/>
  <c r="D50" i="18"/>
  <c r="E21" i="7" s="1"/>
  <c r="I35" i="18"/>
  <c r="F43" i="18"/>
  <c r="F41" i="18" s="1"/>
  <c r="F44" i="18" s="1"/>
  <c r="E20" i="7" s="1"/>
  <c r="E22" i="7" s="1"/>
  <c r="F35" i="18"/>
  <c r="H35" i="18"/>
  <c r="G35" i="18"/>
  <c r="F6" i="18"/>
  <c r="F2" i="18"/>
  <c r="I19" i="7" l="1"/>
  <c r="H50" i="18"/>
  <c r="H51" i="18" s="1"/>
  <c r="E18" i="7"/>
  <c r="J18" i="7" s="1"/>
  <c r="F37" i="18"/>
  <c r="F11" i="18"/>
  <c r="E12" i="7" l="1"/>
  <c r="E14" i="7" s="1"/>
  <c r="F38" i="18"/>
  <c r="J12" i="7" l="1"/>
  <c r="I12" i="7" l="1"/>
  <c r="J34" i="7"/>
  <c r="I34" i="7"/>
  <c r="E13" i="17"/>
  <c r="J36" i="7" l="1"/>
  <c r="J32" i="7"/>
  <c r="I32" i="7"/>
  <c r="J33" i="7"/>
  <c r="I33" i="7"/>
  <c r="J14" i="7"/>
  <c r="I14" i="7"/>
  <c r="I35" i="7" l="1"/>
  <c r="J35" i="7"/>
  <c r="I36" i="7"/>
  <c r="I8" i="6" l="1"/>
  <c r="J8" i="6"/>
  <c r="I9" i="6"/>
  <c r="J9" i="6"/>
  <c r="I10" i="6"/>
  <c r="J10" i="6"/>
  <c r="C11" i="6"/>
  <c r="I14" i="6"/>
  <c r="I15" i="6" s="1"/>
  <c r="J14" i="6"/>
  <c r="J15" i="6" s="1"/>
  <c r="C15" i="6"/>
  <c r="I18" i="6"/>
  <c r="I19" i="6" s="1"/>
  <c r="J18" i="6"/>
  <c r="J19" i="6" s="1"/>
  <c r="C19" i="6"/>
  <c r="C21" i="6"/>
  <c r="I9" i="7"/>
  <c r="J9" i="7"/>
  <c r="J15" i="7" s="1"/>
  <c r="I11" i="7"/>
  <c r="J11" i="7"/>
  <c r="I13" i="7"/>
  <c r="J13" i="7"/>
  <c r="C15" i="7"/>
  <c r="I20" i="7"/>
  <c r="I24" i="7" s="1"/>
  <c r="J20" i="7"/>
  <c r="J24" i="7" s="1"/>
  <c r="I21" i="7"/>
  <c r="J21" i="7"/>
  <c r="I22" i="7"/>
  <c r="J22" i="7"/>
  <c r="I23" i="7"/>
  <c r="J23" i="7"/>
  <c r="C24" i="7"/>
  <c r="I31" i="7"/>
  <c r="I37" i="7" s="1"/>
  <c r="J31" i="7"/>
  <c r="J30" i="7"/>
  <c r="C37" i="7"/>
  <c r="C39" i="7"/>
  <c r="I15" i="7" l="1"/>
  <c r="C10" i="16"/>
  <c r="J29" i="7"/>
  <c r="J37" i="7" s="1"/>
  <c r="C9" i="16"/>
  <c r="D9" i="16"/>
  <c r="J11" i="6"/>
  <c r="J21" i="6" s="1"/>
  <c r="D5" i="16" s="1"/>
  <c r="I11" i="6"/>
  <c r="I21" i="6" s="1"/>
  <c r="B10" i="16"/>
  <c r="B7" i="16"/>
  <c r="B5" i="16"/>
  <c r="B9" i="16"/>
  <c r="B8" i="16"/>
  <c r="D8" i="16" l="1"/>
  <c r="C8" i="16"/>
  <c r="I39" i="7"/>
  <c r="D10" i="16"/>
  <c r="C5" i="16"/>
  <c r="J39" i="7" l="1"/>
  <c r="C12" i="16"/>
  <c r="D26" i="17" s="1"/>
  <c r="D12" i="16"/>
  <c r="E26" i="17" s="1"/>
  <c r="D27" i="17" l="1"/>
  <c r="D28" i="17" s="1"/>
  <c r="D29" i="17" s="1"/>
</calcChain>
</file>

<file path=xl/sharedStrings.xml><?xml version="1.0" encoding="utf-8"?>
<sst xmlns="http://schemas.openxmlformats.org/spreadsheetml/2006/main" count="208" uniqueCount="137">
  <si>
    <t xml:space="preserve"> "A" épület külső építési munkák</t>
    <phoneticPr fontId="3" type="noConversion"/>
  </si>
  <si>
    <t xml:space="preserve"> Ideiglenes mérők elhelyezése</t>
    <phoneticPr fontId="3" type="noConversion"/>
  </si>
  <si>
    <t>Beschreibung</t>
    <phoneticPr fontId="3" type="noConversion"/>
  </si>
  <si>
    <t>fm</t>
    <phoneticPr fontId="3" type="noConversion"/>
  </si>
  <si>
    <t xml:space="preserve"> Homlokzati nyílászárók</t>
    <phoneticPr fontId="3" type="noConversion"/>
  </si>
  <si>
    <t>db</t>
    <phoneticPr fontId="3" type="noConversion"/>
  </si>
  <si>
    <t xml:space="preserve"> Járulékos feladatok</t>
    <phoneticPr fontId="3" type="noConversion"/>
  </si>
  <si>
    <t>Minimum műszaki elvárás:</t>
    <phoneticPr fontId="3" type="noConversion"/>
  </si>
  <si>
    <t xml:space="preserve"> Tervezési, dokumentálási feladatok</t>
    <phoneticPr fontId="3" type="noConversion"/>
  </si>
  <si>
    <t xml:space="preserve"> Organizáció</t>
    <phoneticPr fontId="3" type="noConversion"/>
  </si>
  <si>
    <t>összesen:</t>
  </si>
  <si>
    <t>db</t>
    <phoneticPr fontId="3" type="noConversion"/>
  </si>
  <si>
    <t>Material zusammen</t>
  </si>
  <si>
    <t>Díj</t>
    <phoneticPr fontId="3" type="noConversion"/>
  </si>
  <si>
    <t>Lohn-Gebühr</t>
    <phoneticPr fontId="3" type="noConversion"/>
  </si>
  <si>
    <t>db</t>
    <phoneticPr fontId="3" type="noConversion"/>
  </si>
  <si>
    <t>Sorszám</t>
    <phoneticPr fontId="3" type="noConversion"/>
  </si>
  <si>
    <t>Lohn-Gebühr Insgesamt</t>
    <phoneticPr fontId="3" type="noConversion"/>
  </si>
  <si>
    <t>összesen:</t>
    <phoneticPr fontId="3" type="noConversion"/>
  </si>
  <si>
    <t>mindösszesen:</t>
    <phoneticPr fontId="3" type="noConversion"/>
  </si>
  <si>
    <t>db</t>
  </si>
  <si>
    <t xml:space="preserve"> Homlokzatképzés</t>
    <phoneticPr fontId="3" type="noConversion"/>
  </si>
  <si>
    <t>Beschreibung</t>
    <phoneticPr fontId="3" type="noConversion"/>
  </si>
  <si>
    <t>Egység</t>
    <phoneticPr fontId="3" type="noConversion"/>
  </si>
  <si>
    <t>Menge</t>
    <phoneticPr fontId="3" type="noConversion"/>
  </si>
  <si>
    <t>Einheit</t>
    <phoneticPr fontId="3" type="noConversion"/>
  </si>
  <si>
    <t>Anyag</t>
    <phoneticPr fontId="3" type="noConversion"/>
  </si>
  <si>
    <t>Material</t>
    <phoneticPr fontId="3" type="noConversion"/>
  </si>
  <si>
    <t>Tétel megnevezése</t>
    <phoneticPr fontId="3" type="noConversion"/>
  </si>
  <si>
    <t>Mennyiség</t>
    <phoneticPr fontId="3" type="noConversion"/>
  </si>
  <si>
    <t>Éptési terület átadás-átvétel előtti piperetakarítása költözésre alkalmas módon</t>
    <phoneticPr fontId="3" type="noConversion"/>
  </si>
  <si>
    <t>Menge</t>
    <phoneticPr fontId="3" type="noConversion"/>
  </si>
  <si>
    <t>Díj
összesen</t>
  </si>
  <si>
    <t>Anyag
összesen</t>
  </si>
  <si>
    <t>Homlokzati nyílászárók bontása</t>
  </si>
  <si>
    <t>fm</t>
  </si>
  <si>
    <t>Vékonyvakolatok, színvakolatok felhordása alapozott, előkészített felületre, vödrös kiszerelésű anyagból, vizes bázisú, műgyanta kötőanyagú vékonyvakolat készítése, egy rétegben, 1,4-2,5 mm-es szemcsemérettel</t>
  </si>
  <si>
    <t>Lábazati vakolatok; díszítő és lábazati műgyanta kötőanyagú vakolatréteg felhordása,kézi erővel, vödrös kiszerelésű anyagból 2 mm-es szemcseméret, szürke színben</t>
  </si>
  <si>
    <t>Hőszigetelt, háromrétegű üvegezéssal (U=0,6W/m2),
5 légkamrás, fehér színű, műanyag nyílászáró, párkánnyal, könyöklővel, toktoldóval</t>
  </si>
  <si>
    <t>Műanyag párkány elhelyezése (szereléssel), kegészító elemekkel kompletten</t>
  </si>
  <si>
    <t>Műanyag könyöklő elhelyezése (szereléssel), kegészító elemekkel kompletten</t>
  </si>
  <si>
    <t>Hőszig.
körbe</t>
  </si>
  <si>
    <t>Éptés közbeni folyamatos takarítás</t>
  </si>
  <si>
    <t>Építési hulladék ideiglenes deponálása és lerakóba szállítása</t>
  </si>
  <si>
    <t>Átadás - átvételi műszaki dokumentáció összeállítása</t>
  </si>
  <si>
    <t>Felvonulás, ideiglenes energia vételi helyek - almérők kiépítése, mobil wc, stb.</t>
  </si>
  <si>
    <t>klt</t>
  </si>
  <si>
    <t>Tárgy:</t>
  </si>
  <si>
    <t xml:space="preserve">                                       </t>
  </si>
  <si>
    <t xml:space="preserve"> Kelt:</t>
  </si>
  <si>
    <t>Cím:</t>
  </si>
  <si>
    <t xml:space="preserve"> Készítette: ---</t>
  </si>
  <si>
    <t xml:space="preserve">                                                                              </t>
  </si>
  <si>
    <t>Költségvetés főösszesítő</t>
  </si>
  <si>
    <t>Megnevezés</t>
  </si>
  <si>
    <t>Anyagköltség</t>
  </si>
  <si>
    <t>Díjköltség</t>
  </si>
  <si>
    <t>1. Építmény közvetlen költségei</t>
  </si>
  <si>
    <t>2.1 ÁFA vetítési alap</t>
  </si>
  <si>
    <t>2.2 ÁFA</t>
  </si>
  <si>
    <t>ÖSSZESEN</t>
  </si>
  <si>
    <r>
      <t xml:space="preserve">Anyag ktg.
</t>
    </r>
    <r>
      <rPr>
        <sz val="10"/>
        <rFont val="Arial"/>
        <family val="2"/>
        <charset val="238"/>
      </rPr>
      <t>nettó</t>
    </r>
  </si>
  <si>
    <r>
      <t xml:space="preserve">Díj ktg.
</t>
    </r>
    <r>
      <rPr>
        <sz val="10"/>
        <rFont val="Arial"/>
        <family val="2"/>
        <charset val="238"/>
      </rPr>
      <t>netto</t>
    </r>
  </si>
  <si>
    <t>3.  A munka ára (bruttó)</t>
  </si>
  <si>
    <t>A költségvetési kiírás mindegyik tétele egy komplett szolgáltatásnak felel meg, ezért benne foglaltatnak a szállítási költségek, építési munkák, szerelési munkák, építési segédeszközök, szerelési segédeszközök, akkor is, ha ezek az egyes tételekben nincsenek külön kimutatva.
A költségvetési tételek mennyiségei előirányzatok, azokat Vállalkozó ellenőrizni, pontosítani köteles, meghatározása Vállakozó kockázatát képezi.
Az esetlegesen kimaradt tételek nem mentesítik a Vállakozót a műszaki megoldás szakszerű kivitelezésétől és annak megfelelő ár-, illetve a teljesítési határidő betartása alól. Kivitelezési többletmuka elszámolására nincs mód.</t>
  </si>
  <si>
    <t>A munka leírása:</t>
  </si>
  <si>
    <t>Költségvetési tervet készítő (Ajálattevő):</t>
  </si>
  <si>
    <t>Neve:</t>
  </si>
  <si>
    <t>Székhelye:</t>
  </si>
  <si>
    <t>Homlokzatszigetelés készítése 15 cm vastagságban, EPS (polisztirol) grafitos homlokzati szigetelőelemmel, ragasztótapasz és tárcsás műanyag rögzítéssel, üveghálóval - ragasztótapasszal, élvdelemmel és induló profillal (minősített rendsz.) tagolt felületen</t>
  </si>
  <si>
    <t>Szél.</t>
  </si>
  <si>
    <t>Homl. hossz.</t>
  </si>
  <si>
    <t>Homl. mag.</t>
  </si>
  <si>
    <t>Homl.</t>
  </si>
  <si>
    <t>Típ.</t>
  </si>
  <si>
    <t>Sz.</t>
  </si>
  <si>
    <t>Mag</t>
  </si>
  <si>
    <t>Db</t>
  </si>
  <si>
    <t>A</t>
  </si>
  <si>
    <t>Párkány</t>
  </si>
  <si>
    <t>Ablak</t>
  </si>
  <si>
    <t>Ajtó</t>
  </si>
  <si>
    <t>Homlokzati hősszigetelés</t>
  </si>
  <si>
    <t>Lábazati hősszigetelés</t>
  </si>
  <si>
    <t>H1</t>
  </si>
  <si>
    <t>H2</t>
  </si>
  <si>
    <t>H4</t>
  </si>
  <si>
    <t>H3 (fszt.)</t>
  </si>
  <si>
    <t>H3 (em.)</t>
  </si>
  <si>
    <t>H1 (fszt.)</t>
  </si>
  <si>
    <t>H2 (fszt.)</t>
  </si>
  <si>
    <t>H4 (fszt.)</t>
  </si>
  <si>
    <t>H1 (em.)</t>
  </si>
  <si>
    <t>H2 (em.)</t>
  </si>
  <si>
    <t>H4 (em.)</t>
  </si>
  <si>
    <t>Könyöklő</t>
  </si>
  <si>
    <t>Lapostető</t>
  </si>
  <si>
    <t>Hossz</t>
  </si>
  <si>
    <t>T1</t>
  </si>
  <si>
    <t>T2</t>
  </si>
  <si>
    <t>T3 (tetőkijáró)</t>
  </si>
  <si>
    <t>H1 (tetőkibúvó)</t>
  </si>
  <si>
    <t>H2 (tetőkibúvó)</t>
  </si>
  <si>
    <t>H3 (tetőkibúvó)</t>
  </si>
  <si>
    <t>H4 (tetőkibúvó)</t>
  </si>
  <si>
    <t>Homlokzatszigetelés készítése 15 cm vastagságban lábazati falon, XPS (polisztirol) homlokzati szigetelőelemmel, ragasztótapasz és tárcsás műanyag rögzítéssel, üveghálóval - ragasztótapasszal, élvdelemmel és induló profillal (minősített rendsz.) tagolt felületen</t>
  </si>
  <si>
    <t>Csapadékvíz elleni szigetelés; Vízszintes felületen, egy rétegben, minimum 1,0 mm vastag lágy PVC vagy PIB lemezzel, átlapolások forrólevegős hegesztésével, FATRAFOL 810/V 1,5 mm vastag, szöveterősítéses lágy PVC vízszigetelő lemez</t>
  </si>
  <si>
    <t>Lapostető hő- és hangszigetelése; Egyenes rétegrendű nemjárható lapostetőn vagy extenzív zöldtetőn,  vízszintes és függőleges felületen (rögzítés külön tételben), két rétegben, expandált polisztirolhab hőszigetelő lemezzel, AUSTROTHERM AT-N150 expandált polisztirolhab hőszigetelő lemez, 1000x500x120 mm, AUSTROTHERM WA diffúznyitott védőfólia beépítésével</t>
  </si>
  <si>
    <t>Szigetelések rögzítése; Hőszigetelő táblák pontszerű mechanikai rögzítése, födémen dübelezve, 10x300 mm</t>
  </si>
  <si>
    <t>Szig.rögz.</t>
  </si>
  <si>
    <t>Belső</t>
  </si>
  <si>
    <t>Szélső</t>
  </si>
  <si>
    <t>Sarok</t>
  </si>
  <si>
    <t>Dübel</t>
  </si>
  <si>
    <t>Szegélyek, párkány, könyöklő bontása, 100 cm kiterített szélességig</t>
  </si>
  <si>
    <t>Attikafal megemelése falazott szerkezettel (25*25 cm)</t>
  </si>
  <si>
    <t>Csapadékvíz elleni szigetelés; Tetőszigetelés rétegeinek leterhelése (mechanikai rögzítések külön tételcsoportban), közvetlenül a szigetelés felületére helyezett védő-el­választó rétegre fektetett, legalább 40/40/4 cm méretű fagyálló betonlapokból.</t>
  </si>
  <si>
    <t>Leterhelés</t>
  </si>
  <si>
    <t>1 betonlap</t>
  </si>
  <si>
    <t>1 db megszűnik!!!</t>
  </si>
  <si>
    <r>
      <t xml:space="preserve">Külső nyílászárók - </t>
    </r>
    <r>
      <rPr>
        <b/>
        <i/>
        <sz val="10"/>
        <color rgb="FF00B050"/>
        <rFont val="Arial"/>
        <family val="2"/>
        <charset val="238"/>
      </rPr>
      <t>CSERE</t>
    </r>
  </si>
  <si>
    <t>90/270 felülbevilágítós, fehér színű, műanyag kültériti ajtó beépítése, beépítés utáni javítással</t>
  </si>
  <si>
    <t>60/150 Bukó/nyíló, fehér színű, műanyag  ablak beépítése, beépítés utáni javítással</t>
  </si>
  <si>
    <t>90/150 Bukó/nyíló, fehér színű, műanyag  ablak beépítése, beépítés utáni javítással</t>
  </si>
  <si>
    <t>90/180 Bukó/nyíló, fehér színű, műanyag  ablak beépítése, beépítés utáni javítással</t>
  </si>
  <si>
    <t>Homlokzati hőszigetelés, üvegszövetháló-erősítéssel,(mechanikai rögzítés, felületi zárás valamint kiegészítő profilok külön tételben szerepelnek), normál homlokzati kőzetgyapot hőszigetelő lapokkal, ragasztóporból képzett ragasztóba, tagolatlan, sík, függőleges falon ROCKWOOL Frontrock Max E vakolható kétrétegű, inhomogén kőzetgyapot lemez 1000x600x150 mm</t>
  </si>
  <si>
    <t>Rockwool</t>
  </si>
  <si>
    <t>Kiegészítő szigetelés készítése nyílászárók körül 3 cm vastagságban, EPS (polisztirol) grafitos homlokzati szigetelőelemmel, ragasztótapasz és tárcsás műanyag rögzítéssel, üveghálóval - ragasztótapasszal, élvdelemmel és induló profillal (minősített rendszer) 25 cm / 283 fm</t>
  </si>
  <si>
    <t>Oroszlány Önkormányzati Tűzoltó-Parancsnokság
külső energetikai korszerűsítés</t>
  </si>
  <si>
    <t>2840 Oroszlány, Táncsics M. út. 66.</t>
  </si>
  <si>
    <t>727 hrsz.</t>
  </si>
  <si>
    <t>Garázskapu helyén falnyílás befalazása Ytong pórusbeton falszerkezettel (Ytong Classic 600/200/300 mm)</t>
  </si>
  <si>
    <t>Homlokzaton lévő szerlvények, berendezések (előtető, légkondícinálók, riasztó, stb…) leszerelése és hőszigetelés utáni visszaszerelése</t>
  </si>
  <si>
    <r>
      <t>m</t>
    </r>
    <r>
      <rPr>
        <vertAlign val="superscript"/>
        <sz val="10"/>
        <rFont val="Arial"/>
        <family val="2"/>
        <charset val="238"/>
      </rPr>
      <t>2</t>
    </r>
  </si>
  <si>
    <t>Rendészeti intézményépület külső átalakítás</t>
  </si>
  <si>
    <t xml:space="preserve"> Lapostető szigetelés</t>
  </si>
  <si>
    <r>
      <rPr>
        <sz val="14"/>
        <color theme="0"/>
        <rFont val="Arial"/>
        <family val="2"/>
        <charset val="238"/>
      </rPr>
      <t xml:space="preserve"> KÖLTSÉGTERV </t>
    </r>
    <r>
      <rPr>
        <b/>
        <sz val="14"/>
        <color theme="0"/>
        <rFont val="Arial"/>
        <family val="2"/>
        <charset val="238"/>
      </rPr>
      <t xml:space="preserve">ÖSSZESÍTŐ
</t>
    </r>
    <r>
      <rPr>
        <sz val="14"/>
        <color theme="0"/>
        <rFont val="Arial"/>
        <family val="2"/>
        <charset val="238"/>
      </rPr>
      <t>Oroszlány Önkormányzati Tűzoltó-parancsnokság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</si>
</sst>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#,##0\ &quot;Ft&quot;;\-#,##0\ &quot;Ft&quot;"/>
    <numFmt numFmtId="43" formatCode="_-* #,##0.00_-;\-* #,##0.00_-;_-* &quot;-&quot;??_-;_-@_-"/>
    <numFmt numFmtId="164" formatCode="_-* #,##0&quot;Ft&quot;_-;\-* #,##0&quot;Ft&quot;_-;_-* &quot;-&quot;&quot;Ft&quot;_-;_-@_-"/>
    <numFmt numFmtId="165" formatCode="_ * #,##0_ \ [$€-1]_ ;_ * \-#,##0\ \ [$€-1]_ ;_ * &quot;-&quot;??_ \ [$€-1]_ ;_ @_ "/>
    <numFmt numFmtId="166" formatCode="#,##0\ &quot;Ft&quot;"/>
    <numFmt numFmtId="167" formatCode="General\ &quot;fm&quot;"/>
    <numFmt numFmtId="168" formatCode="General\ &quot;m&quot;"/>
    <numFmt numFmtId="169" formatCode="0.00&quot; m2&quot;"/>
    <numFmt numFmtId="170" formatCode="0.00&quot; fm&quot;"/>
    <numFmt numFmtId="171" formatCode="0.00&quot; m&quot;"/>
    <numFmt numFmtId="172" formatCode="\ General\ &quot;db/m2&quot;"/>
    <numFmt numFmtId="173" formatCode="\ General\ &quot;db&quot;"/>
    <numFmt numFmtId="174" formatCode="\ General\ &quot;kg/m2&quot;"/>
    <numFmt numFmtId="175" formatCode="\ General\ &quot;kg&quot;"/>
  </numFmts>
  <fonts count="43" x14ac:knownFonts="1">
    <font>
      <sz val="10"/>
      <name val="Verdana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sz val="8"/>
      <name val="Verdan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"/>
      <family val="2"/>
      <charset val="238"/>
    </font>
    <font>
      <sz val="10"/>
      <name val="Courier New"/>
      <family val="3"/>
      <charset val="238"/>
    </font>
    <font>
      <b/>
      <sz val="9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sz val="10"/>
      <color indexed="23"/>
      <name val="Calibri"/>
      <family val="2"/>
      <charset val="238"/>
    </font>
    <font>
      <sz val="10"/>
      <color indexed="22"/>
      <name val="Calibri"/>
      <family val="2"/>
      <charset val="238"/>
    </font>
    <font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23"/>
      <name val="Arial"/>
      <family val="2"/>
      <charset val="238"/>
    </font>
    <font>
      <sz val="10"/>
      <color indexed="22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0"/>
      <name val="Calibri"/>
      <family val="2"/>
      <charset val="238"/>
      <scheme val="minor"/>
    </font>
    <font>
      <u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0"/>
      <name val="Arial"/>
      <family val="2"/>
      <charset val="238"/>
    </font>
    <font>
      <b/>
      <sz val="10"/>
      <color theme="0"/>
      <name val="Arial"/>
      <family val="2"/>
    </font>
    <font>
      <i/>
      <u val="singleAccounting"/>
      <sz val="10"/>
      <name val="Arial"/>
      <family val="2"/>
      <charset val="238"/>
    </font>
    <font>
      <sz val="8"/>
      <name val="Verdana"/>
      <family val="2"/>
      <charset val="238"/>
    </font>
    <font>
      <b/>
      <sz val="11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00B050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5">
    <xf numFmtId="0" fontId="0" fillId="0" borderId="0" xfId="0"/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left" vertical="center" wrapText="1"/>
    </xf>
    <xf numFmtId="0" fontId="4" fillId="0" borderId="0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4" fillId="0" borderId="0" xfId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4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164" fontId="4" fillId="0" borderId="2" xfId="3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2" fillId="0" borderId="0" xfId="0" applyFont="1"/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center" vertical="center"/>
    </xf>
    <xf numFmtId="2" fontId="4" fillId="0" borderId="0" xfId="1" applyNumberFormat="1" applyFont="1" applyFill="1" applyBorder="1" applyAlignment="1" applyProtection="1">
      <alignment horizontal="center" vertical="center"/>
    </xf>
    <xf numFmtId="164" fontId="4" fillId="0" borderId="0" xfId="1" applyFont="1" applyFill="1" applyBorder="1" applyAlignment="1" applyProtection="1">
      <alignment horizontal="center" vertical="center"/>
    </xf>
    <xf numFmtId="0" fontId="8" fillId="0" borderId="7" xfId="1" applyNumberFormat="1" applyFont="1" applyFill="1" applyBorder="1" applyAlignment="1" applyProtection="1">
      <alignment horizontal="left" vertical="center" wrapText="1"/>
    </xf>
    <xf numFmtId="2" fontId="8" fillId="0" borderId="7" xfId="1" applyNumberFormat="1" applyFont="1" applyFill="1" applyBorder="1" applyAlignment="1" applyProtection="1">
      <alignment horizontal="center" vertical="center" wrapText="1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7" xfId="1" applyFont="1" applyFill="1" applyBorder="1" applyAlignment="1" applyProtection="1">
      <alignment horizontal="center" vertical="center" wrapText="1"/>
    </xf>
    <xf numFmtId="164" fontId="8" fillId="0" borderId="8" xfId="3" applyNumberFormat="1" applyFont="1" applyFill="1" applyBorder="1" applyAlignment="1" applyProtection="1">
      <alignment horizontal="center" vertical="center" wrapText="1"/>
    </xf>
    <xf numFmtId="164" fontId="5" fillId="0" borderId="0" xfId="3" applyNumberFormat="1" applyFont="1" applyFill="1" applyBorder="1" applyAlignment="1" applyProtection="1">
      <alignment horizontal="center" vertical="center" wrapText="1"/>
    </xf>
    <xf numFmtId="0" fontId="5" fillId="0" borderId="13" xfId="1" applyNumberFormat="1" applyFont="1" applyFill="1" applyBorder="1" applyAlignment="1" applyProtection="1">
      <alignment horizontal="left" vertical="center" wrapText="1"/>
    </xf>
    <xf numFmtId="0" fontId="5" fillId="0" borderId="13" xfId="1" applyNumberFormat="1" applyFont="1" applyFill="1" applyBorder="1" applyAlignment="1" applyProtection="1">
      <alignment horizontal="center" vertical="center" wrapText="1"/>
    </xf>
    <xf numFmtId="2" fontId="5" fillId="0" borderId="13" xfId="1" applyNumberFormat="1" applyFont="1" applyFill="1" applyBorder="1" applyAlignment="1" applyProtection="1">
      <alignment horizontal="center" vertical="center" wrapText="1"/>
    </xf>
    <xf numFmtId="164" fontId="5" fillId="0" borderId="13" xfId="1" applyFont="1" applyFill="1" applyBorder="1" applyAlignment="1" applyProtection="1">
      <alignment horizontal="center" vertical="center" wrapText="1"/>
    </xf>
    <xf numFmtId="164" fontId="5" fillId="0" borderId="14" xfId="3" applyNumberFormat="1" applyFont="1" applyFill="1" applyBorder="1" applyAlignment="1" applyProtection="1">
      <alignment horizontal="center" vertical="center" wrapText="1"/>
    </xf>
    <xf numFmtId="165" fontId="4" fillId="0" borderId="0" xfId="1" applyNumberFormat="1" applyFont="1" applyFill="1" applyBorder="1" applyAlignment="1" applyProtection="1">
      <alignment horizontal="left" vertical="center" wrapText="1"/>
    </xf>
    <xf numFmtId="164" fontId="4" fillId="0" borderId="0" xfId="3" applyNumberFormat="1" applyFont="1" applyFill="1" applyBorder="1" applyAlignment="1" applyProtection="1">
      <alignment horizontal="center" vertical="center"/>
    </xf>
    <xf numFmtId="164" fontId="5" fillId="0" borderId="0" xfId="3" applyNumberFormat="1" applyFont="1" applyFill="1" applyBorder="1" applyAlignment="1" applyProtection="1">
      <alignment horizontal="center" vertical="center"/>
    </xf>
    <xf numFmtId="164" fontId="4" fillId="0" borderId="2" xfId="3" applyNumberFormat="1" applyFont="1" applyFill="1" applyBorder="1" applyAlignment="1" applyProtection="1">
      <alignment horizontal="center" vertical="center"/>
    </xf>
    <xf numFmtId="164" fontId="6" fillId="0" borderId="0" xfId="3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horizontal="left" vertical="top" wrapText="1"/>
    </xf>
    <xf numFmtId="166" fontId="12" fillId="2" borderId="0" xfId="1" applyNumberFormat="1" applyFont="1" applyFill="1" applyBorder="1" applyAlignment="1" applyProtection="1">
      <alignment horizontal="right" vertical="top"/>
      <protection locked="0"/>
    </xf>
    <xf numFmtId="0" fontId="10" fillId="0" borderId="0" xfId="0" applyFont="1" applyAlignment="1">
      <alignment horizontal="center" vertical="center"/>
    </xf>
    <xf numFmtId="0" fontId="10" fillId="0" borderId="0" xfId="1" applyNumberFormat="1" applyFont="1" applyFill="1" applyBorder="1" applyAlignment="1" applyProtection="1">
      <alignment horizontal="left" vertical="top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10" fillId="0" borderId="1" xfId="0" applyNumberFormat="1" applyFont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20" fillId="5" borderId="2" xfId="0" applyFont="1" applyFill="1" applyBorder="1" applyAlignment="1">
      <alignment vertical="center"/>
    </xf>
    <xf numFmtId="5" fontId="10" fillId="5" borderId="1" xfId="0" applyNumberFormat="1" applyFont="1" applyFill="1" applyBorder="1" applyAlignment="1">
      <alignment vertical="center"/>
    </xf>
    <xf numFmtId="5" fontId="10" fillId="5" borderId="2" xfId="0" applyNumberFormat="1" applyFont="1" applyFill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164" fontId="21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right" vertical="center"/>
    </xf>
    <xf numFmtId="164" fontId="12" fillId="0" borderId="15" xfId="0" applyNumberFormat="1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wrapText="1"/>
    </xf>
    <xf numFmtId="0" fontId="24" fillId="0" borderId="0" xfId="4" applyFont="1" applyAlignment="1">
      <alignment horizontal="left" vertical="center" wrapText="1"/>
    </xf>
    <xf numFmtId="0" fontId="25" fillId="0" borderId="0" xfId="4" applyFont="1" applyAlignment="1">
      <alignment vertical="center" wrapText="1"/>
    </xf>
    <xf numFmtId="0" fontId="23" fillId="0" borderId="0" xfId="4" applyFont="1" applyAlignment="1">
      <alignment vertical="center"/>
    </xf>
    <xf numFmtId="0" fontId="26" fillId="0" borderId="0" xfId="4" applyFont="1" applyAlignment="1">
      <alignment horizontal="left" vertical="center"/>
    </xf>
    <xf numFmtId="0" fontId="25" fillId="0" borderId="0" xfId="4" applyFont="1" applyAlignment="1">
      <alignment vertical="center"/>
    </xf>
    <xf numFmtId="0" fontId="26" fillId="0" borderId="0" xfId="4" applyFont="1" applyAlignment="1">
      <alignment vertical="center" wrapText="1"/>
    </xf>
    <xf numFmtId="0" fontId="25" fillId="2" borderId="0" xfId="0" applyFont="1" applyFill="1" applyAlignment="1">
      <alignment vertical="center"/>
    </xf>
    <xf numFmtId="14" fontId="26" fillId="2" borderId="0" xfId="0" applyNumberFormat="1" applyFont="1" applyFill="1" applyAlignment="1">
      <alignment vertical="center"/>
    </xf>
    <xf numFmtId="0" fontId="26" fillId="0" borderId="0" xfId="4" applyFont="1" applyAlignment="1">
      <alignment vertical="center"/>
    </xf>
    <xf numFmtId="0" fontId="25" fillId="0" borderId="5" xfId="4" applyFont="1" applyBorder="1" applyAlignment="1">
      <alignment vertical="center"/>
    </xf>
    <xf numFmtId="0" fontId="25" fillId="0" borderId="5" xfId="4" applyFont="1" applyBorder="1" applyAlignment="1">
      <alignment horizontal="right" vertical="center"/>
    </xf>
    <xf numFmtId="166" fontId="25" fillId="0" borderId="5" xfId="4" applyNumberFormat="1" applyFont="1" applyBorder="1" applyAlignment="1">
      <alignment vertical="center"/>
    </xf>
    <xf numFmtId="10" fontId="25" fillId="0" borderId="5" xfId="4" applyNumberFormat="1" applyFont="1" applyBorder="1" applyAlignment="1">
      <alignment vertical="center"/>
    </xf>
    <xf numFmtId="0" fontId="13" fillId="0" borderId="0" xfId="0" applyFont="1" applyAlignment="1">
      <alignment horizontal="left" vertical="top"/>
    </xf>
    <xf numFmtId="0" fontId="1" fillId="0" borderId="0" xfId="4" applyAlignment="1">
      <alignment horizontal="left" vertical="top"/>
    </xf>
    <xf numFmtId="0" fontId="26" fillId="0" borderId="0" xfId="4" applyFont="1" applyAlignment="1">
      <alignment horizontal="left" vertical="center" indent="1"/>
    </xf>
    <xf numFmtId="0" fontId="31" fillId="0" borderId="0" xfId="4" applyFont="1" applyAlignment="1">
      <alignment vertical="center"/>
    </xf>
    <xf numFmtId="0" fontId="31" fillId="0" borderId="0" xfId="4" quotePrefix="1" applyFont="1" applyAlignment="1">
      <alignment horizontal="left" vertical="center"/>
    </xf>
    <xf numFmtId="0" fontId="31" fillId="0" borderId="0" xfId="4" applyFont="1" applyAlignment="1">
      <alignment horizontal="left" vertical="center" indent="1"/>
    </xf>
    <xf numFmtId="164" fontId="10" fillId="5" borderId="1" xfId="0" applyNumberFormat="1" applyFont="1" applyFill="1" applyBorder="1" applyAlignment="1">
      <alignment vertical="center"/>
    </xf>
    <xf numFmtId="164" fontId="10" fillId="5" borderId="2" xfId="0" applyNumberFormat="1" applyFont="1" applyFill="1" applyBorder="1" applyAlignment="1">
      <alignment vertical="center"/>
    </xf>
    <xf numFmtId="0" fontId="22" fillId="4" borderId="2" xfId="0" applyFont="1" applyFill="1" applyBorder="1" applyAlignment="1">
      <alignment vertical="center"/>
    </xf>
    <xf numFmtId="5" fontId="22" fillId="4" borderId="17" xfId="0" applyNumberFormat="1" applyFont="1" applyFill="1" applyBorder="1" applyAlignment="1">
      <alignment vertical="center"/>
    </xf>
    <xf numFmtId="5" fontId="22" fillId="4" borderId="18" xfId="0" applyNumberFormat="1" applyFont="1" applyFill="1" applyBorder="1" applyAlignment="1">
      <alignment vertical="center"/>
    </xf>
    <xf numFmtId="0" fontId="34" fillId="4" borderId="6" xfId="0" applyFont="1" applyFill="1" applyBorder="1" applyAlignment="1">
      <alignment horizontal="left" vertical="center"/>
    </xf>
    <xf numFmtId="165" fontId="34" fillId="4" borderId="7" xfId="1" applyNumberFormat="1" applyFont="1" applyFill="1" applyBorder="1" applyAlignment="1" applyProtection="1">
      <alignment horizontal="left" vertical="center" wrapText="1"/>
    </xf>
    <xf numFmtId="0" fontId="34" fillId="4" borderId="7" xfId="1" applyNumberFormat="1" applyFont="1" applyFill="1" applyBorder="1" applyAlignment="1" applyProtection="1">
      <alignment horizontal="center" vertical="center"/>
    </xf>
    <xf numFmtId="2" fontId="34" fillId="4" borderId="7" xfId="1" applyNumberFormat="1" applyFont="1" applyFill="1" applyBorder="1" applyAlignment="1" applyProtection="1">
      <alignment horizontal="center" vertical="center"/>
    </xf>
    <xf numFmtId="164" fontId="34" fillId="4" borderId="7" xfId="1" applyFont="1" applyFill="1" applyBorder="1" applyAlignment="1" applyProtection="1">
      <alignment horizontal="center" vertical="center"/>
    </xf>
    <xf numFmtId="164" fontId="34" fillId="4" borderId="8" xfId="3" applyNumberFormat="1" applyFont="1" applyFill="1" applyBorder="1" applyAlignment="1" applyProtection="1">
      <alignment horizontal="center" vertical="center"/>
    </xf>
    <xf numFmtId="166" fontId="10" fillId="0" borderId="0" xfId="1" applyNumberFormat="1" applyFont="1" applyFill="1" applyBorder="1" applyAlignment="1" applyProtection="1">
      <alignment horizontal="right" vertical="top"/>
    </xf>
    <xf numFmtId="166" fontId="10" fillId="0" borderId="2" xfId="3" applyNumberFormat="1" applyFont="1" applyFill="1" applyBorder="1" applyAlignment="1" applyProtection="1">
      <alignment horizontal="right" vertical="top"/>
    </xf>
    <xf numFmtId="0" fontId="12" fillId="0" borderId="1" xfId="0" applyFont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 wrapText="1"/>
    </xf>
    <xf numFmtId="0" fontId="12" fillId="0" borderId="0" xfId="1" applyNumberFormat="1" applyFont="1" applyFill="1" applyBorder="1" applyAlignment="1">
      <alignment horizontal="left" vertical="center"/>
    </xf>
    <xf numFmtId="2" fontId="12" fillId="0" borderId="0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1" applyFont="1" applyFill="1" applyBorder="1" applyAlignment="1">
      <alignment horizontal="center" vertical="center"/>
    </xf>
    <xf numFmtId="164" fontId="12" fillId="0" borderId="2" xfId="3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 applyProtection="1">
      <alignment horizontal="left" vertical="top"/>
    </xf>
    <xf numFmtId="166" fontId="10" fillId="0" borderId="4" xfId="1" applyNumberFormat="1" applyFont="1" applyFill="1" applyBorder="1" applyAlignment="1" applyProtection="1">
      <alignment horizontal="right" vertical="top"/>
    </xf>
    <xf numFmtId="166" fontId="10" fillId="0" borderId="11" xfId="3" applyNumberFormat="1" applyFont="1" applyFill="1" applyBorder="1" applyAlignment="1" applyProtection="1">
      <alignment horizontal="right" vertical="top"/>
    </xf>
    <xf numFmtId="165" fontId="35" fillId="0" borderId="0" xfId="1" applyNumberFormat="1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/>
    </xf>
    <xf numFmtId="0" fontId="12" fillId="5" borderId="9" xfId="0" applyFont="1" applyFill="1" applyBorder="1" applyAlignment="1">
      <alignment horizontal="right" vertical="center"/>
    </xf>
    <xf numFmtId="165" fontId="12" fillId="5" borderId="3" xfId="1" applyNumberFormat="1" applyFont="1" applyFill="1" applyBorder="1" applyAlignment="1">
      <alignment horizontal="right" vertical="center" wrapText="1"/>
    </xf>
    <xf numFmtId="0" fontId="12" fillId="5" borderId="3" xfId="1" applyNumberFormat="1" applyFont="1" applyFill="1" applyBorder="1" applyAlignment="1">
      <alignment horizontal="left" vertical="center"/>
    </xf>
    <xf numFmtId="2" fontId="12" fillId="5" borderId="3" xfId="1" applyNumberFormat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164" fontId="12" fillId="5" borderId="3" xfId="1" applyFont="1" applyFill="1" applyBorder="1" applyAlignment="1">
      <alignment horizontal="center" vertical="center"/>
    </xf>
    <xf numFmtId="164" fontId="12" fillId="5" borderId="10" xfId="3" applyNumberFormat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/>
    </xf>
    <xf numFmtId="2" fontId="12" fillId="5" borderId="3" xfId="0" applyNumberFormat="1" applyFont="1" applyFill="1" applyBorder="1" applyAlignment="1">
      <alignment horizontal="center" vertical="center"/>
    </xf>
    <xf numFmtId="164" fontId="12" fillId="5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top"/>
    </xf>
    <xf numFmtId="165" fontId="9" fillId="5" borderId="3" xfId="1" applyNumberFormat="1" applyFont="1" applyFill="1" applyBorder="1" applyAlignment="1" applyProtection="1">
      <alignment horizontal="left" vertical="center" wrapText="1"/>
    </xf>
    <xf numFmtId="0" fontId="9" fillId="5" borderId="3" xfId="1" applyNumberFormat="1" applyFont="1" applyFill="1" applyBorder="1" applyAlignment="1" applyProtection="1">
      <alignment horizontal="center" vertical="center"/>
    </xf>
    <xf numFmtId="2" fontId="9" fillId="5" borderId="3" xfId="1" applyNumberFormat="1" applyFont="1" applyFill="1" applyBorder="1" applyAlignment="1" applyProtection="1">
      <alignment horizontal="left" vertical="center"/>
    </xf>
    <xf numFmtId="0" fontId="9" fillId="5" borderId="3" xfId="1" applyNumberFormat="1" applyFont="1" applyFill="1" applyBorder="1" applyAlignment="1" applyProtection="1">
      <alignment horizontal="left" vertical="center"/>
    </xf>
    <xf numFmtId="164" fontId="9" fillId="5" borderId="3" xfId="1" applyFont="1" applyFill="1" applyBorder="1" applyAlignment="1" applyProtection="1">
      <alignment horizontal="left" vertical="center"/>
    </xf>
    <xf numFmtId="164" fontId="9" fillId="5" borderId="10" xfId="3" applyNumberFormat="1" applyFont="1" applyFill="1" applyBorder="1" applyAlignment="1" applyProtection="1">
      <alignment horizontal="left" vertical="center"/>
    </xf>
    <xf numFmtId="1" fontId="10" fillId="0" borderId="4" xfId="1" applyNumberFormat="1" applyFont="1" applyFill="1" applyBorder="1" applyAlignment="1" applyProtection="1">
      <alignment horizontal="right" vertical="top"/>
    </xf>
    <xf numFmtId="1" fontId="10" fillId="0" borderId="0" xfId="1" applyNumberFormat="1" applyFont="1" applyFill="1" applyBorder="1" applyAlignment="1" applyProtection="1">
      <alignment horizontal="right" vertical="top"/>
    </xf>
    <xf numFmtId="0" fontId="4" fillId="0" borderId="0" xfId="0" applyFont="1"/>
    <xf numFmtId="0" fontId="6" fillId="2" borderId="0" xfId="0" applyFont="1" applyFill="1" applyAlignment="1">
      <alignment horizontal="center" vertical="center" wrapText="1"/>
    </xf>
    <xf numFmtId="170" fontId="4" fillId="0" borderId="0" xfId="0" applyNumberFormat="1" applyFont="1" applyAlignment="1">
      <alignment horizontal="right" vertical="top"/>
    </xf>
    <xf numFmtId="171" fontId="4" fillId="0" borderId="0" xfId="0" applyNumberFormat="1" applyFont="1" applyAlignment="1">
      <alignment horizontal="right" vertical="top"/>
    </xf>
    <xf numFmtId="169" fontId="12" fillId="0" borderId="0" xfId="0" applyNumberFormat="1" applyFont="1" applyAlignment="1">
      <alignment horizontal="right" vertical="top"/>
    </xf>
    <xf numFmtId="0" fontId="37" fillId="0" borderId="0" xfId="0" applyFont="1"/>
    <xf numFmtId="167" fontId="37" fillId="0" borderId="0" xfId="0" applyNumberFormat="1" applyFont="1" applyAlignment="1">
      <alignment horizontal="right" vertical="top"/>
    </xf>
    <xf numFmtId="168" fontId="37" fillId="0" borderId="0" xfId="0" applyNumberFormat="1" applyFont="1" applyAlignment="1">
      <alignment horizontal="right" vertical="top"/>
    </xf>
    <xf numFmtId="169" fontId="37" fillId="0" borderId="0" xfId="0" applyNumberFormat="1" applyFont="1" applyAlignment="1">
      <alignment horizontal="right" vertical="top"/>
    </xf>
    <xf numFmtId="167" fontId="4" fillId="0" borderId="0" xfId="0" applyNumberFormat="1" applyFont="1" applyAlignment="1">
      <alignment horizontal="right" vertical="top"/>
    </xf>
    <xf numFmtId="168" fontId="4" fillId="0" borderId="0" xfId="0" applyNumberFormat="1" applyFont="1" applyAlignment="1">
      <alignment horizontal="right" vertical="top"/>
    </xf>
    <xf numFmtId="169" fontId="4" fillId="0" borderId="0" xfId="0" applyNumberFormat="1" applyFont="1" applyAlignment="1">
      <alignment horizontal="right" vertical="top"/>
    </xf>
    <xf numFmtId="0" fontId="4" fillId="2" borderId="0" xfId="0" applyFont="1" applyFill="1"/>
    <xf numFmtId="169" fontId="12" fillId="2" borderId="0" xfId="0" applyNumberFormat="1" applyFont="1" applyFill="1"/>
    <xf numFmtId="170" fontId="12" fillId="2" borderId="0" xfId="0" applyNumberFormat="1" applyFont="1" applyFill="1" applyAlignment="1">
      <alignment horizontal="right" vertical="top"/>
    </xf>
    <xf numFmtId="0" fontId="37" fillId="2" borderId="0" xfId="0" applyFont="1" applyFill="1"/>
    <xf numFmtId="167" fontId="37" fillId="2" borderId="0" xfId="0" applyNumberFormat="1" applyFont="1" applyFill="1" applyAlignment="1">
      <alignment horizontal="right" vertical="top"/>
    </xf>
    <xf numFmtId="168" fontId="37" fillId="2" borderId="0" xfId="0" applyNumberFormat="1" applyFont="1" applyFill="1" applyAlignment="1">
      <alignment horizontal="right" vertical="top"/>
    </xf>
    <xf numFmtId="169" fontId="37" fillId="2" borderId="0" xfId="0" applyNumberFormat="1" applyFont="1" applyFill="1" applyAlignment="1">
      <alignment horizontal="right" vertical="top"/>
    </xf>
    <xf numFmtId="168" fontId="4" fillId="2" borderId="0" xfId="0" applyNumberFormat="1" applyFont="1" applyFill="1" applyAlignment="1">
      <alignment horizontal="right" vertical="top"/>
    </xf>
    <xf numFmtId="169" fontId="37" fillId="2" borderId="0" xfId="0" applyNumberFormat="1" applyFont="1" applyFill="1"/>
    <xf numFmtId="165" fontId="6" fillId="5" borderId="3" xfId="0" applyNumberFormat="1" applyFont="1" applyFill="1" applyBorder="1" applyAlignment="1">
      <alignment horizontal="left" vertical="center" wrapText="1"/>
    </xf>
    <xf numFmtId="172" fontId="4" fillId="0" borderId="0" xfId="0" applyNumberFormat="1" applyFont="1" applyAlignment="1">
      <alignment horizontal="right" vertical="top"/>
    </xf>
    <xf numFmtId="173" fontId="4" fillId="0" borderId="0" xfId="0" applyNumberFormat="1" applyFont="1" applyAlignment="1">
      <alignment horizontal="right" vertical="top"/>
    </xf>
    <xf numFmtId="173" fontId="4" fillId="0" borderId="0" xfId="0" applyNumberFormat="1" applyFont="1"/>
    <xf numFmtId="173" fontId="37" fillId="2" borderId="0" xfId="0" applyNumberFormat="1" applyFont="1" applyFill="1"/>
    <xf numFmtId="174" fontId="4" fillId="0" borderId="0" xfId="0" applyNumberFormat="1" applyFont="1" applyAlignment="1">
      <alignment horizontal="right" vertical="top"/>
    </xf>
    <xf numFmtId="175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/>
    </xf>
    <xf numFmtId="0" fontId="38" fillId="0" borderId="0" xfId="0" applyFont="1"/>
    <xf numFmtId="0" fontId="11" fillId="0" borderId="0" xfId="0" applyFont="1"/>
    <xf numFmtId="0" fontId="39" fillId="0" borderId="0" xfId="0" applyFont="1"/>
    <xf numFmtId="0" fontId="38" fillId="2" borderId="0" xfId="0" applyFont="1" applyFill="1"/>
    <xf numFmtId="0" fontId="10" fillId="0" borderId="0" xfId="1" applyNumberFormat="1" applyFont="1" applyFill="1" applyBorder="1" applyAlignment="1" applyProtection="1">
      <alignment horizontal="center" vertical="top"/>
    </xf>
    <xf numFmtId="164" fontId="9" fillId="0" borderId="0" xfId="1" applyFont="1" applyFill="1" applyBorder="1" applyAlignment="1" applyProtection="1">
      <alignment horizontal="left" vertical="top"/>
    </xf>
    <xf numFmtId="0" fontId="12" fillId="5" borderId="9" xfId="0" applyFont="1" applyFill="1" applyBorder="1" applyAlignment="1">
      <alignment horizontal="right" vertical="top"/>
    </xf>
    <xf numFmtId="165" fontId="12" fillId="5" borderId="3" xfId="1" applyNumberFormat="1" applyFont="1" applyFill="1" applyBorder="1" applyAlignment="1" applyProtection="1">
      <alignment horizontal="right" vertical="top" wrapText="1"/>
    </xf>
    <xf numFmtId="0" fontId="12" fillId="5" borderId="3" xfId="1" applyNumberFormat="1" applyFont="1" applyFill="1" applyBorder="1" applyAlignment="1" applyProtection="1">
      <alignment horizontal="left" vertical="top"/>
    </xf>
    <xf numFmtId="2" fontId="12" fillId="5" borderId="3" xfId="1" applyNumberFormat="1" applyFont="1" applyFill="1" applyBorder="1" applyAlignment="1" applyProtection="1">
      <alignment horizontal="center" vertical="top"/>
    </xf>
    <xf numFmtId="0" fontId="12" fillId="5" borderId="3" xfId="0" applyFont="1" applyFill="1" applyBorder="1" applyAlignment="1">
      <alignment horizontal="center" vertical="top"/>
    </xf>
    <xf numFmtId="164" fontId="12" fillId="5" borderId="3" xfId="1" applyFont="1" applyFill="1" applyBorder="1" applyAlignment="1" applyProtection="1">
      <alignment horizontal="center" vertical="top"/>
    </xf>
    <xf numFmtId="164" fontId="12" fillId="5" borderId="10" xfId="3" applyNumberFormat="1" applyFont="1" applyFill="1" applyBorder="1" applyAlignment="1" applyProtection="1">
      <alignment horizontal="center" vertical="top"/>
    </xf>
    <xf numFmtId="165" fontId="10" fillId="0" borderId="0" xfId="1" applyNumberFormat="1" applyFont="1" applyFill="1" applyBorder="1" applyAlignment="1" applyProtection="1">
      <alignment horizontal="left" vertical="top" wrapText="1"/>
    </xf>
    <xf numFmtId="2" fontId="10" fillId="0" borderId="0" xfId="1" applyNumberFormat="1" applyFont="1" applyFill="1" applyBorder="1" applyAlignment="1" applyProtection="1">
      <alignment horizontal="center" vertical="top"/>
    </xf>
    <xf numFmtId="164" fontId="10" fillId="0" borderId="0" xfId="1" applyFont="1" applyFill="1" applyBorder="1" applyAlignment="1" applyProtection="1">
      <alignment horizontal="center" vertical="top"/>
    </xf>
    <xf numFmtId="164" fontId="10" fillId="0" borderId="2" xfId="3" applyNumberFormat="1" applyFont="1" applyFill="1" applyBorder="1" applyAlignment="1" applyProtection="1">
      <alignment horizontal="center" vertical="top"/>
    </xf>
    <xf numFmtId="0" fontId="9" fillId="5" borderId="9" xfId="0" applyFont="1" applyFill="1" applyBorder="1" applyAlignment="1">
      <alignment horizontal="left" vertical="top"/>
    </xf>
    <xf numFmtId="165" fontId="9" fillId="5" borderId="3" xfId="1" applyNumberFormat="1" applyFont="1" applyFill="1" applyBorder="1" applyAlignment="1" applyProtection="1">
      <alignment horizontal="left" vertical="top" wrapText="1"/>
    </xf>
    <xf numFmtId="0" fontId="9" fillId="5" borderId="3" xfId="1" applyNumberFormat="1" applyFont="1" applyFill="1" applyBorder="1" applyAlignment="1" applyProtection="1">
      <alignment horizontal="center" vertical="top"/>
    </xf>
    <xf numFmtId="2" fontId="9" fillId="5" borderId="3" xfId="1" applyNumberFormat="1" applyFont="1" applyFill="1" applyBorder="1" applyAlignment="1" applyProtection="1">
      <alignment horizontal="left" vertical="top"/>
    </xf>
    <xf numFmtId="0" fontId="9" fillId="5" borderId="3" xfId="1" applyNumberFormat="1" applyFont="1" applyFill="1" applyBorder="1" applyAlignment="1" applyProtection="1">
      <alignment horizontal="left" vertical="top"/>
    </xf>
    <xf numFmtId="164" fontId="9" fillId="5" borderId="3" xfId="1" applyFont="1" applyFill="1" applyBorder="1" applyAlignment="1" applyProtection="1">
      <alignment horizontal="left" vertical="top"/>
    </xf>
    <xf numFmtId="164" fontId="9" fillId="5" borderId="10" xfId="3" applyNumberFormat="1" applyFont="1" applyFill="1" applyBorder="1" applyAlignment="1" applyProtection="1">
      <alignment horizontal="left" vertical="top"/>
    </xf>
    <xf numFmtId="0" fontId="4" fillId="0" borderId="1" xfId="0" applyFont="1" applyBorder="1" applyAlignment="1">
      <alignment horizontal="right" vertical="top"/>
    </xf>
    <xf numFmtId="165" fontId="4" fillId="0" borderId="0" xfId="1" applyNumberFormat="1" applyFont="1" applyFill="1" applyBorder="1" applyAlignment="1" applyProtection="1">
      <alignment horizontal="left" vertical="top" wrapText="1"/>
    </xf>
    <xf numFmtId="0" fontId="4" fillId="0" borderId="0" xfId="1" applyNumberFormat="1" applyFont="1" applyFill="1" applyBorder="1" applyAlignment="1" applyProtection="1">
      <alignment horizontal="center" vertical="top"/>
    </xf>
    <xf numFmtId="2" fontId="4" fillId="0" borderId="0" xfId="1" applyNumberFormat="1" applyFont="1" applyFill="1" applyBorder="1" applyAlignment="1" applyProtection="1">
      <alignment horizontal="center" vertical="top"/>
    </xf>
    <xf numFmtId="164" fontId="4" fillId="0" borderId="0" xfId="1" applyFont="1" applyFill="1" applyBorder="1" applyAlignment="1" applyProtection="1">
      <alignment horizontal="center" vertical="top"/>
    </xf>
    <xf numFmtId="164" fontId="4" fillId="0" borderId="2" xfId="3" applyNumberFormat="1" applyFont="1" applyFill="1" applyBorder="1" applyAlignment="1" applyProtection="1">
      <alignment horizontal="center" vertical="top"/>
    </xf>
    <xf numFmtId="0" fontId="34" fillId="4" borderId="6" xfId="0" applyFont="1" applyFill="1" applyBorder="1" applyAlignment="1">
      <alignment horizontal="right" vertical="top"/>
    </xf>
    <xf numFmtId="165" fontId="34" fillId="4" borderId="7" xfId="1" applyNumberFormat="1" applyFont="1" applyFill="1" applyBorder="1" applyAlignment="1" applyProtection="1">
      <alignment horizontal="right" vertical="top" wrapText="1"/>
    </xf>
    <xf numFmtId="0" fontId="34" fillId="4" borderId="7" xfId="1" applyNumberFormat="1" applyFont="1" applyFill="1" applyBorder="1" applyAlignment="1" applyProtection="1">
      <alignment horizontal="left" vertical="top"/>
    </xf>
    <xf numFmtId="2" fontId="34" fillId="4" borderId="7" xfId="1" applyNumberFormat="1" applyFont="1" applyFill="1" applyBorder="1" applyAlignment="1" applyProtection="1">
      <alignment horizontal="center" vertical="top"/>
    </xf>
    <xf numFmtId="0" fontId="34" fillId="4" borderId="7" xfId="0" applyFont="1" applyFill="1" applyBorder="1" applyAlignment="1">
      <alignment horizontal="center" vertical="top"/>
    </xf>
    <xf numFmtId="164" fontId="34" fillId="4" borderId="7" xfId="1" applyFont="1" applyFill="1" applyBorder="1" applyAlignment="1" applyProtection="1">
      <alignment horizontal="center" vertical="top"/>
    </xf>
    <xf numFmtId="164" fontId="34" fillId="4" borderId="8" xfId="1" applyFont="1" applyFill="1" applyBorder="1" applyAlignment="1" applyProtection="1">
      <alignment horizontal="center" vertical="top"/>
    </xf>
    <xf numFmtId="0" fontId="6" fillId="5" borderId="9" xfId="0" applyFont="1" applyFill="1" applyBorder="1" applyAlignment="1">
      <alignment horizontal="left" vertical="center"/>
    </xf>
    <xf numFmtId="165" fontId="6" fillId="5" borderId="3" xfId="1" applyNumberFormat="1" applyFont="1" applyFill="1" applyBorder="1" applyAlignment="1">
      <alignment horizontal="left" vertical="center" wrapText="1"/>
    </xf>
    <xf numFmtId="0" fontId="6" fillId="5" borderId="3" xfId="1" applyNumberFormat="1" applyFont="1" applyFill="1" applyBorder="1" applyAlignment="1">
      <alignment horizontal="center" vertical="center"/>
    </xf>
    <xf numFmtId="2" fontId="6" fillId="5" borderId="3" xfId="1" applyNumberFormat="1" applyFont="1" applyFill="1" applyBorder="1" applyAlignment="1">
      <alignment horizontal="left" vertical="center"/>
    </xf>
    <xf numFmtId="0" fontId="6" fillId="5" borderId="3" xfId="1" applyNumberFormat="1" applyFont="1" applyFill="1" applyBorder="1" applyAlignment="1">
      <alignment horizontal="left" vertical="center"/>
    </xf>
    <xf numFmtId="164" fontId="6" fillId="5" borderId="3" xfId="1" applyFont="1" applyFill="1" applyBorder="1" applyAlignment="1">
      <alignment horizontal="left" vertical="center"/>
    </xf>
    <xf numFmtId="164" fontId="6" fillId="5" borderId="10" xfId="3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1" applyNumberFormat="1" applyFont="1" applyFill="1" applyBorder="1" applyAlignment="1">
      <alignment horizontal="center" vertical="center"/>
    </xf>
    <xf numFmtId="2" fontId="6" fillId="0" borderId="0" xfId="1" applyNumberFormat="1" applyFont="1" applyFill="1" applyBorder="1" applyAlignment="1">
      <alignment horizontal="left" vertical="center"/>
    </xf>
    <xf numFmtId="0" fontId="6" fillId="0" borderId="0" xfId="1" applyNumberFormat="1" applyFont="1" applyFill="1" applyBorder="1" applyAlignment="1">
      <alignment horizontal="left" vertical="center"/>
    </xf>
    <xf numFmtId="164" fontId="6" fillId="0" borderId="0" xfId="1" applyFont="1" applyFill="1" applyBorder="1" applyAlignment="1">
      <alignment horizontal="left" vertical="center"/>
    </xf>
    <xf numFmtId="164" fontId="6" fillId="0" borderId="2" xfId="3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 vertical="top" wrapText="1"/>
    </xf>
    <xf numFmtId="2" fontId="4" fillId="0" borderId="0" xfId="1" applyNumberFormat="1" applyFont="1" applyFill="1" applyBorder="1" applyAlignment="1" applyProtection="1">
      <alignment horizontal="right" vertical="top"/>
    </xf>
    <xf numFmtId="0" fontId="4" fillId="0" borderId="0" xfId="1" applyNumberFormat="1" applyFont="1" applyFill="1" applyBorder="1" applyAlignment="1" applyProtection="1">
      <alignment horizontal="left" vertical="top"/>
    </xf>
    <xf numFmtId="166" fontId="4" fillId="0" borderId="0" xfId="1" applyNumberFormat="1" applyFont="1" applyFill="1" applyBorder="1" applyAlignment="1" applyProtection="1">
      <alignment horizontal="right" vertical="top"/>
    </xf>
    <xf numFmtId="166" fontId="4" fillId="0" borderId="2" xfId="3" applyNumberFormat="1" applyFont="1" applyFill="1" applyBorder="1" applyAlignment="1" applyProtection="1">
      <alignment horizontal="right" vertical="top"/>
    </xf>
    <xf numFmtId="2" fontId="4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1" fillId="0" borderId="6" xfId="0" applyFont="1" applyBorder="1" applyAlignment="1">
      <alignment horizontal="right" vertical="center" wrapText="1"/>
    </xf>
    <xf numFmtId="0" fontId="41" fillId="0" borderId="7" xfId="1" applyNumberFormat="1" applyFont="1" applyFill="1" applyBorder="1" applyAlignment="1">
      <alignment horizontal="left" vertical="center" wrapText="1"/>
    </xf>
    <xf numFmtId="0" fontId="41" fillId="0" borderId="7" xfId="0" applyFont="1" applyBorder="1" applyAlignment="1">
      <alignment horizontal="center" vertical="center" wrapText="1"/>
    </xf>
    <xf numFmtId="2" fontId="41" fillId="0" borderId="7" xfId="1" applyNumberFormat="1" applyFont="1" applyFill="1" applyBorder="1" applyAlignment="1">
      <alignment horizontal="center" vertical="center" wrapText="1"/>
    </xf>
    <xf numFmtId="0" fontId="41" fillId="0" borderId="7" xfId="1" applyNumberFormat="1" applyFont="1" applyFill="1" applyBorder="1" applyAlignment="1">
      <alignment horizontal="center" vertical="center" wrapText="1"/>
    </xf>
    <xf numFmtId="164" fontId="41" fillId="0" borderId="7" xfId="1" applyFont="1" applyFill="1" applyBorder="1" applyAlignment="1">
      <alignment horizontal="center" vertical="center" wrapText="1"/>
    </xf>
    <xf numFmtId="164" fontId="41" fillId="0" borderId="8" xfId="3" applyNumberFormat="1" applyFont="1" applyFill="1" applyBorder="1" applyAlignment="1">
      <alignment horizontal="center" vertical="center" wrapText="1"/>
    </xf>
    <xf numFmtId="164" fontId="12" fillId="0" borderId="0" xfId="3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right" vertical="center" wrapText="1"/>
    </xf>
    <xf numFmtId="0" fontId="12" fillId="0" borderId="13" xfId="1" applyNumberFormat="1" applyFont="1" applyFill="1" applyBorder="1" applyAlignment="1">
      <alignment horizontal="left" vertical="center" wrapText="1"/>
    </xf>
    <xf numFmtId="0" fontId="12" fillId="0" borderId="13" xfId="1" applyNumberFormat="1" applyFont="1" applyFill="1" applyBorder="1" applyAlignment="1">
      <alignment horizontal="center" vertical="center" wrapText="1"/>
    </xf>
    <xf numFmtId="2" fontId="12" fillId="0" borderId="13" xfId="1" applyNumberFormat="1" applyFont="1" applyFill="1" applyBorder="1" applyAlignment="1">
      <alignment horizontal="center" vertical="center" wrapText="1"/>
    </xf>
    <xf numFmtId="164" fontId="12" fillId="0" borderId="13" xfId="1" applyFont="1" applyFill="1" applyBorder="1" applyAlignment="1">
      <alignment horizontal="center" vertical="center" wrapText="1"/>
    </xf>
    <xf numFmtId="164" fontId="12" fillId="0" borderId="14" xfId="3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/>
    </xf>
    <xf numFmtId="165" fontId="12" fillId="4" borderId="7" xfId="1" applyNumberFormat="1" applyFont="1" applyFill="1" applyBorder="1" applyAlignment="1">
      <alignment horizontal="left" vertical="center" wrapText="1"/>
    </xf>
    <xf numFmtId="0" fontId="12" fillId="4" borderId="7" xfId="1" applyNumberFormat="1" applyFont="1" applyFill="1" applyBorder="1" applyAlignment="1">
      <alignment horizontal="center" vertical="center"/>
    </xf>
    <xf numFmtId="2" fontId="12" fillId="4" borderId="7" xfId="1" applyNumberFormat="1" applyFont="1" applyFill="1" applyBorder="1" applyAlignment="1">
      <alignment horizontal="center" vertical="center"/>
    </xf>
    <xf numFmtId="164" fontId="12" fillId="4" borderId="7" xfId="1" applyFont="1" applyFill="1" applyBorder="1" applyAlignment="1">
      <alignment horizontal="center" vertical="center"/>
    </xf>
    <xf numFmtId="164" fontId="12" fillId="4" borderId="8" xfId="3" applyNumberFormat="1" applyFont="1" applyFill="1" applyBorder="1" applyAlignment="1">
      <alignment horizontal="center" vertical="center"/>
    </xf>
    <xf numFmtId="164" fontId="12" fillId="0" borderId="0" xfId="3" applyNumberFormat="1" applyFont="1" applyFill="1" applyBorder="1" applyAlignment="1">
      <alignment horizontal="center" vertical="center"/>
    </xf>
    <xf numFmtId="2" fontId="6" fillId="5" borderId="3" xfId="0" applyNumberFormat="1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164" fontId="6" fillId="5" borderId="3" xfId="0" applyNumberFormat="1" applyFont="1" applyFill="1" applyBorder="1" applyAlignment="1">
      <alignment horizontal="left" vertical="center"/>
    </xf>
    <xf numFmtId="164" fontId="6" fillId="5" borderId="10" xfId="0" applyNumberFormat="1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4" borderId="6" xfId="0" applyFont="1" applyFill="1" applyBorder="1" applyAlignment="1">
      <alignment horizontal="right" vertical="center"/>
    </xf>
    <xf numFmtId="165" fontId="12" fillId="4" borderId="7" xfId="1" applyNumberFormat="1" applyFont="1" applyFill="1" applyBorder="1" applyAlignment="1">
      <alignment horizontal="right" vertical="center" wrapText="1"/>
    </xf>
    <xf numFmtId="0" fontId="12" fillId="4" borderId="7" xfId="1" applyNumberFormat="1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center" vertical="center"/>
    </xf>
    <xf numFmtId="164" fontId="12" fillId="4" borderId="8" xfId="1" applyFont="1" applyFill="1" applyBorder="1" applyAlignment="1">
      <alignment horizontal="center" vertical="center"/>
    </xf>
    <xf numFmtId="0" fontId="30" fillId="0" borderId="0" xfId="0" applyFont="1" applyAlignment="1">
      <alignment horizontal="left" vertical="top" wrapText="1"/>
    </xf>
    <xf numFmtId="0" fontId="27" fillId="3" borderId="0" xfId="4" applyFont="1" applyFill="1" applyAlignment="1" applyProtection="1">
      <alignment horizontal="left" vertical="center" indent="2"/>
      <protection locked="0"/>
    </xf>
    <xf numFmtId="0" fontId="32" fillId="3" borderId="0" xfId="4" applyFont="1" applyFill="1" applyAlignment="1" applyProtection="1">
      <alignment horizontal="left" vertical="center" indent="2"/>
      <protection locked="0"/>
    </xf>
    <xf numFmtId="166" fontId="29" fillId="4" borderId="3" xfId="4" applyNumberFormat="1" applyFont="1" applyFill="1" applyBorder="1" applyAlignment="1">
      <alignment horizontal="center" vertical="center"/>
    </xf>
    <xf numFmtId="166" fontId="25" fillId="0" borderId="5" xfId="4" applyNumberFormat="1" applyFont="1" applyBorder="1" applyAlignment="1">
      <alignment horizontal="center" vertical="center"/>
    </xf>
    <xf numFmtId="166" fontId="26" fillId="0" borderId="4" xfId="4" applyNumberFormat="1" applyFont="1" applyBorder="1" applyAlignment="1">
      <alignment horizontal="center" vertical="center"/>
    </xf>
    <xf numFmtId="0" fontId="28" fillId="4" borderId="0" xfId="4" applyFont="1" applyFill="1" applyAlignment="1">
      <alignment horizontal="center" vertical="center" wrapText="1"/>
    </xf>
    <xf numFmtId="0" fontId="28" fillId="4" borderId="5" xfId="4" applyFont="1" applyFill="1" applyBorder="1" applyAlignment="1">
      <alignment horizontal="left" vertical="center" wrapText="1"/>
    </xf>
    <xf numFmtId="0" fontId="28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7">
    <cellStyle name="Ezres 2" xfId="6" xr:uid="{2C5C22E3-947E-4267-99BD-0DB82E14109E}"/>
    <cellStyle name="Normál" xfId="0" builtinId="0"/>
    <cellStyle name="Normál 2" xfId="2" xr:uid="{00000000-0005-0000-0000-000001000000}"/>
    <cellStyle name="Normál 3" xfId="4" xr:uid="{38D988B2-8C4F-408A-A988-7E2F4427CA8F}"/>
    <cellStyle name="Pénznem [0]" xfId="1" builtinId="7"/>
    <cellStyle name="Százalék" xfId="3" builtinId="5"/>
    <cellStyle name="Százalék 2" xfId="5" xr:uid="{31BC2E4E-E5A7-4B3D-B63A-1F4ECFB96FD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0033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3DE4-B692-4261-8279-AD5CD1716734}">
  <sheetPr>
    <pageSetUpPr fitToPage="1"/>
  </sheetPr>
  <dimension ref="B1:F33"/>
  <sheetViews>
    <sheetView tabSelected="1" view="pageBreakPreview" zoomScale="85" zoomScaleNormal="95" zoomScaleSheetLayoutView="85" workbookViewId="0">
      <selection activeCell="B5" sqref="B5:E5"/>
    </sheetView>
  </sheetViews>
  <sheetFormatPr defaultColWidth="8" defaultRowHeight="14.25" x14ac:dyDescent="0.2"/>
  <cols>
    <col min="1" max="1" width="0.5" style="73" customWidth="1"/>
    <col min="2" max="2" width="31.125" style="73" customWidth="1"/>
    <col min="3" max="3" width="7.875" style="73" bestFit="1" customWidth="1"/>
    <col min="4" max="5" width="15.625" style="73" customWidth="1"/>
    <col min="6" max="6" width="0.5" style="73" customWidth="1"/>
    <col min="7" max="16384" width="8" style="73"/>
  </cols>
  <sheetData>
    <row r="1" spans="2:6" ht="3" customHeight="1" x14ac:dyDescent="0.2"/>
    <row r="2" spans="2:6" s="72" customFormat="1" ht="15" x14ac:dyDescent="0.2">
      <c r="B2" s="71"/>
    </row>
    <row r="3" spans="2:6" ht="15.75" x14ac:dyDescent="0.2">
      <c r="B3" s="88" t="s">
        <v>66</v>
      </c>
      <c r="C3" s="74"/>
      <c r="D3" s="74"/>
      <c r="E3" s="74"/>
    </row>
    <row r="4" spans="2:6" ht="15" x14ac:dyDescent="0.2">
      <c r="B4" s="89" t="s">
        <v>67</v>
      </c>
      <c r="C4" s="75"/>
      <c r="D4" s="75"/>
      <c r="E4" s="75"/>
    </row>
    <row r="5" spans="2:6" ht="18" x14ac:dyDescent="0.2">
      <c r="B5" s="255"/>
      <c r="C5" s="255"/>
      <c r="D5" s="255"/>
      <c r="E5" s="255"/>
    </row>
    <row r="6" spans="2:6" ht="15" x14ac:dyDescent="0.2">
      <c r="B6" s="89" t="s">
        <v>68</v>
      </c>
      <c r="C6" s="75"/>
      <c r="D6" s="75"/>
      <c r="E6" s="75"/>
    </row>
    <row r="7" spans="2:6" ht="18" x14ac:dyDescent="0.2">
      <c r="B7" s="256"/>
      <c r="C7" s="256"/>
      <c r="D7" s="256"/>
      <c r="E7" s="256"/>
    </row>
    <row r="8" spans="2:6" ht="15" x14ac:dyDescent="0.2">
      <c r="B8" s="75"/>
      <c r="C8" s="75"/>
    </row>
    <row r="9" spans="2:6" ht="15" x14ac:dyDescent="0.2">
      <c r="B9" s="87" t="s">
        <v>47</v>
      </c>
      <c r="C9" s="75"/>
      <c r="D9" s="75"/>
      <c r="E9" s="75"/>
    </row>
    <row r="10" spans="2:6" ht="15.75" customHeight="1" x14ac:dyDescent="0.2">
      <c r="B10" s="260" t="s">
        <v>128</v>
      </c>
      <c r="C10" s="260"/>
      <c r="D10" s="260"/>
      <c r="E10" s="260"/>
      <c r="F10" s="76"/>
    </row>
    <row r="11" spans="2:6" ht="35.25" customHeight="1" x14ac:dyDescent="0.2">
      <c r="B11" s="260"/>
      <c r="C11" s="260"/>
      <c r="D11" s="260"/>
      <c r="E11" s="260"/>
      <c r="F11" s="76"/>
    </row>
    <row r="12" spans="2:6" ht="15" x14ac:dyDescent="0.2">
      <c r="B12" s="75" t="s">
        <v>48</v>
      </c>
      <c r="C12" s="75"/>
    </row>
    <row r="13" spans="2:6" ht="15.75" x14ac:dyDescent="0.2">
      <c r="B13" s="87" t="s">
        <v>50</v>
      </c>
      <c r="C13" s="75"/>
      <c r="D13" s="77" t="s">
        <v>49</v>
      </c>
      <c r="E13" s="78">
        <f ca="1">TODAY()</f>
        <v>43496</v>
      </c>
    </row>
    <row r="14" spans="2:6" ht="15.75" x14ac:dyDescent="0.2">
      <c r="B14" s="86" t="s">
        <v>129</v>
      </c>
      <c r="C14" s="75"/>
      <c r="D14" s="75"/>
      <c r="E14" s="75"/>
    </row>
    <row r="15" spans="2:6" ht="15.75" x14ac:dyDescent="0.2">
      <c r="B15" s="86" t="s">
        <v>130</v>
      </c>
      <c r="C15" s="75"/>
      <c r="D15" s="75" t="s">
        <v>48</v>
      </c>
      <c r="E15" s="75"/>
    </row>
    <row r="16" spans="2:6" ht="15" x14ac:dyDescent="0.2">
      <c r="B16" s="75" t="s">
        <v>48</v>
      </c>
      <c r="C16" s="75"/>
    </row>
    <row r="17" spans="2:6" ht="15" x14ac:dyDescent="0.2">
      <c r="C17" s="75"/>
      <c r="D17" s="75" t="s">
        <v>51</v>
      </c>
      <c r="E17" s="75"/>
    </row>
    <row r="18" spans="2:6" ht="15" x14ac:dyDescent="0.2">
      <c r="B18" s="87" t="s">
        <v>65</v>
      </c>
      <c r="C18" s="75"/>
      <c r="D18" s="75"/>
      <c r="E18" s="75"/>
    </row>
    <row r="19" spans="2:6" ht="15.75" x14ac:dyDescent="0.2">
      <c r="B19" s="86" t="s">
        <v>134</v>
      </c>
      <c r="C19" s="75"/>
      <c r="D19" s="75"/>
      <c r="E19" s="75"/>
    </row>
    <row r="20" spans="2:6" ht="15" x14ac:dyDescent="0.2">
      <c r="B20" s="75"/>
      <c r="C20" s="75"/>
      <c r="D20" s="75"/>
      <c r="E20" s="75"/>
    </row>
    <row r="21" spans="2:6" ht="15" x14ac:dyDescent="0.2">
      <c r="B21" s="75"/>
      <c r="C21" s="75"/>
      <c r="D21" s="75"/>
      <c r="E21" s="75"/>
    </row>
    <row r="22" spans="2:6" ht="21" customHeight="1" x14ac:dyDescent="0.2">
      <c r="B22" s="75" t="s">
        <v>52</v>
      </c>
      <c r="C22" s="75"/>
      <c r="D22" s="75"/>
      <c r="E22" s="75"/>
      <c r="F22" s="72"/>
    </row>
    <row r="23" spans="2:6" ht="15" x14ac:dyDescent="0.2">
      <c r="B23" s="75"/>
      <c r="C23" s="75"/>
      <c r="D23" s="75"/>
      <c r="E23" s="75"/>
    </row>
    <row r="24" spans="2:6" ht="18" x14ac:dyDescent="0.2">
      <c r="B24" s="261" t="s">
        <v>53</v>
      </c>
      <c r="C24" s="261"/>
      <c r="D24" s="79"/>
      <c r="E24" s="79"/>
    </row>
    <row r="25" spans="2:6" ht="15" x14ac:dyDescent="0.2">
      <c r="B25" s="80" t="s">
        <v>54</v>
      </c>
      <c r="C25" s="80"/>
      <c r="D25" s="81" t="s">
        <v>55</v>
      </c>
      <c r="E25" s="81" t="s">
        <v>56</v>
      </c>
    </row>
    <row r="26" spans="2:6" ht="15" x14ac:dyDescent="0.2">
      <c r="B26" s="80" t="s">
        <v>57</v>
      </c>
      <c r="C26" s="80"/>
      <c r="D26" s="82">
        <f>Összesítő!C12</f>
        <v>0</v>
      </c>
      <c r="E26" s="82">
        <f>Összesítő!D12</f>
        <v>0</v>
      </c>
    </row>
    <row r="27" spans="2:6" ht="15.75" x14ac:dyDescent="0.2">
      <c r="B27" s="75" t="s">
        <v>58</v>
      </c>
      <c r="C27" s="75"/>
      <c r="D27" s="259">
        <f>ROUND(D26+E26,0)</f>
        <v>0</v>
      </c>
      <c r="E27" s="259"/>
    </row>
    <row r="28" spans="2:6" ht="15" x14ac:dyDescent="0.2">
      <c r="B28" s="80" t="s">
        <v>59</v>
      </c>
      <c r="C28" s="83">
        <v>0.27</v>
      </c>
      <c r="D28" s="258">
        <f>ROUND(D27*C28,0)</f>
        <v>0</v>
      </c>
      <c r="E28" s="258"/>
    </row>
    <row r="29" spans="2:6" ht="15.75" x14ac:dyDescent="0.2">
      <c r="B29" s="80" t="s">
        <v>63</v>
      </c>
      <c r="C29" s="80"/>
      <c r="D29" s="257">
        <f>ROUND(D27+D28,0)</f>
        <v>0</v>
      </c>
      <c r="E29" s="257"/>
    </row>
    <row r="31" spans="2:6" ht="131.25" customHeight="1" x14ac:dyDescent="0.2">
      <c r="B31" s="254" t="s">
        <v>64</v>
      </c>
      <c r="C31" s="254"/>
      <c r="D31" s="254"/>
      <c r="E31" s="254"/>
    </row>
    <row r="32" spans="2:6" ht="3" customHeight="1" x14ac:dyDescent="0.2"/>
    <row r="33" spans="2:5" ht="15" x14ac:dyDescent="0.2">
      <c r="B33" s="84"/>
      <c r="C33" s="85"/>
      <c r="D33" s="85"/>
      <c r="E33" s="85"/>
    </row>
  </sheetData>
  <sheetProtection algorithmName="SHA-512" hashValue="VJ9PsuCD6ldzzo6sST/7+C34IV5tvLhksE8/euQIhLzGr0Xy4XPtfEcDYrBaPKknI1pcW/i5RpTJelsrQptlPg==" saltValue="JYM0i6dl+tZXxuDEJs45AQ==" spinCount="100000" sheet="1" selectLockedCells="1"/>
  <mergeCells count="8">
    <mergeCell ref="B31:E31"/>
    <mergeCell ref="B5:E5"/>
    <mergeCell ref="B7:E7"/>
    <mergeCell ref="D29:E29"/>
    <mergeCell ref="D28:E28"/>
    <mergeCell ref="D27:E27"/>
    <mergeCell ref="B10:E11"/>
    <mergeCell ref="B24:C24"/>
  </mergeCells>
  <pageMargins left="0.19685039370078741" right="0.1968503937007874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"/>
  <sheetViews>
    <sheetView view="pageBreakPreview" zoomScaleNormal="100" zoomScaleSheetLayoutView="100" workbookViewId="0">
      <selection activeCell="B2" sqref="B2:D2"/>
    </sheetView>
  </sheetViews>
  <sheetFormatPr defaultColWidth="11" defaultRowHeight="12.75" x14ac:dyDescent="0.2"/>
  <cols>
    <col min="1" max="1" width="0.5" style="47" customWidth="1"/>
    <col min="2" max="2" width="34.25" style="47" customWidth="1"/>
    <col min="3" max="4" width="14.625" style="48" customWidth="1"/>
    <col min="5" max="5" width="0.5" style="47" customWidth="1"/>
    <col min="6" max="16384" width="11" style="47"/>
  </cols>
  <sheetData>
    <row r="1" spans="1:4" ht="3" customHeight="1" x14ac:dyDescent="0.2"/>
    <row r="2" spans="1:4" s="46" customFormat="1" ht="51.75" customHeight="1" x14ac:dyDescent="0.2">
      <c r="B2" s="262" t="s">
        <v>136</v>
      </c>
      <c r="C2" s="262"/>
      <c r="D2" s="262"/>
    </row>
    <row r="3" spans="1:4" s="55" customFormat="1" ht="7.5" customHeight="1" thickBot="1" x14ac:dyDescent="0.25">
      <c r="B3" s="56"/>
      <c r="C3" s="57"/>
      <c r="D3" s="57"/>
    </row>
    <row r="4" spans="1:4" s="50" customFormat="1" ht="25.5" x14ac:dyDescent="0.2">
      <c r="B4" s="43"/>
      <c r="C4" s="69" t="s">
        <v>61</v>
      </c>
      <c r="D4" s="70" t="s">
        <v>62</v>
      </c>
    </row>
    <row r="5" spans="1:4" x14ac:dyDescent="0.2">
      <c r="B5" s="67" t="str">
        <f>'7000 Járulékos feladatok'!C21</f>
        <v>7000 Járulékos feladatok</v>
      </c>
      <c r="C5" s="90">
        <f>'7000 Járulékos feladatok'!I21</f>
        <v>0</v>
      </c>
      <c r="D5" s="91">
        <f>'7000 Járulékos feladatok'!J21</f>
        <v>0</v>
      </c>
    </row>
    <row r="6" spans="1:4" ht="7.5" customHeight="1" x14ac:dyDescent="0.2">
      <c r="B6" s="66"/>
      <c r="C6" s="58"/>
      <c r="D6" s="59"/>
    </row>
    <row r="7" spans="1:4" s="51" customFormat="1" x14ac:dyDescent="0.2">
      <c r="B7" s="67" t="str">
        <f>'8000 "A" épület külső'!C39</f>
        <v>8000 "A" épület külső építési munkák</v>
      </c>
      <c r="C7" s="60"/>
      <c r="D7" s="61"/>
    </row>
    <row r="8" spans="1:4" x14ac:dyDescent="0.2">
      <c r="B8" s="68" t="str">
        <f>'8000 "A" épület külső'!C15</f>
        <v>8100 Homlokzatképzés</v>
      </c>
      <c r="C8" s="62">
        <f>'8000 "A" épület külső'!I15</f>
        <v>0</v>
      </c>
      <c r="D8" s="63">
        <f>'8000 "A" épület külső'!J15</f>
        <v>0</v>
      </c>
    </row>
    <row r="9" spans="1:4" x14ac:dyDescent="0.2">
      <c r="B9" s="68" t="str">
        <f>'8000 "A" épület külső'!C24</f>
        <v>8200 Lapostető szigetelés</v>
      </c>
      <c r="C9" s="62">
        <f>'8000 "A" épület külső'!I24</f>
        <v>0</v>
      </c>
      <c r="D9" s="63">
        <f>'8000 "A" épület külső'!J24</f>
        <v>0</v>
      </c>
    </row>
    <row r="10" spans="1:4" x14ac:dyDescent="0.2">
      <c r="B10" s="68" t="str">
        <f>'8000 "A" épület külső'!C37</f>
        <v>8300 Homlokzati nyílászárók</v>
      </c>
      <c r="C10" s="62">
        <f>'8000 "A" épület külső'!I37</f>
        <v>0</v>
      </c>
      <c r="D10" s="63">
        <f>'8000 "A" épület külső'!J37</f>
        <v>0</v>
      </c>
    </row>
    <row r="11" spans="1:4" s="52" customFormat="1" ht="7.5" customHeight="1" x14ac:dyDescent="0.2">
      <c r="B11" s="66"/>
      <c r="C11" s="64"/>
      <c r="D11" s="65"/>
    </row>
    <row r="12" spans="1:4" ht="13.5" thickBot="1" x14ac:dyDescent="0.25">
      <c r="B12" s="92" t="s">
        <v>60</v>
      </c>
      <c r="C12" s="93">
        <f>SUM(C5:C11)</f>
        <v>0</v>
      </c>
      <c r="D12" s="94">
        <f>SUM(D5:D11)</f>
        <v>0</v>
      </c>
    </row>
    <row r="13" spans="1:4" s="53" customFormat="1" ht="3" customHeight="1" x14ac:dyDescent="0.2">
      <c r="C13" s="49"/>
      <c r="D13" s="54"/>
    </row>
    <row r="14" spans="1:4" s="46" customFormat="1" ht="27" customHeight="1" x14ac:dyDescent="0.2">
      <c r="A14" s="45"/>
    </row>
  </sheetData>
  <sheetProtection algorithmName="SHA-512" hashValue="2OuVfwjQIL4YMiOMQ8cpPM8sPvdX1AnScTPx1Z8m+iT/C+4T596b8mOfKfDUEke+tc1fANKGhf0Saeci5iPGyg==" saltValue="PboAngucIv3KTn27p8LlOw==" spinCount="100000" sheet="1" selectLockedCells="1"/>
  <mergeCells count="1">
    <mergeCell ref="B2:D2"/>
  </mergeCells>
  <phoneticPr fontId="3" type="noConversion"/>
  <pageMargins left="0.19685039370078741" right="0.1968503937007874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2"/>
  <sheetViews>
    <sheetView view="pageBreakPreview" zoomScaleNormal="100" zoomScaleSheetLayoutView="100" workbookViewId="0">
      <selection activeCell="H8" sqref="H8"/>
    </sheetView>
  </sheetViews>
  <sheetFormatPr defaultColWidth="10.75" defaultRowHeight="12.75" x14ac:dyDescent="0.2"/>
  <cols>
    <col min="1" max="1" width="0.5" style="2" customWidth="1"/>
    <col min="2" max="2" width="7" style="6" customWidth="1"/>
    <col min="3" max="3" width="45.625" style="36" customWidth="1"/>
    <col min="4" max="4" width="6.625" style="22" customWidth="1"/>
    <col min="5" max="5" width="8.625" style="23" customWidth="1"/>
    <col min="6" max="6" width="6.125" style="22" customWidth="1"/>
    <col min="7" max="9" width="10.375" style="24" customWidth="1"/>
    <col min="10" max="10" width="10.375" style="37" customWidth="1"/>
    <col min="11" max="11" width="0.5" style="37" customWidth="1"/>
    <col min="12" max="16384" width="10.75" style="2"/>
  </cols>
  <sheetData>
    <row r="1" spans="2:11" ht="3" customHeight="1" thickBot="1" x14ac:dyDescent="0.25">
      <c r="C1" s="21"/>
      <c r="J1" s="10"/>
      <c r="K1" s="10"/>
    </row>
    <row r="2" spans="2:11" s="3" customFormat="1" ht="24.75" thickBot="1" x14ac:dyDescent="0.25">
      <c r="B2" s="19" t="s">
        <v>16</v>
      </c>
      <c r="C2" s="25" t="s">
        <v>28</v>
      </c>
      <c r="D2" s="20"/>
      <c r="E2" s="26" t="s">
        <v>29</v>
      </c>
      <c r="F2" s="27" t="s">
        <v>23</v>
      </c>
      <c r="G2" s="28" t="s">
        <v>26</v>
      </c>
      <c r="H2" s="28" t="s">
        <v>13</v>
      </c>
      <c r="I2" s="28" t="s">
        <v>33</v>
      </c>
      <c r="J2" s="29" t="s">
        <v>32</v>
      </c>
      <c r="K2" s="30"/>
    </row>
    <row r="3" spans="2:11" s="3" customFormat="1" ht="39" hidden="1" thickBot="1" x14ac:dyDescent="0.25">
      <c r="B3" s="15"/>
      <c r="C3" s="31"/>
      <c r="D3" s="32" t="s">
        <v>22</v>
      </c>
      <c r="E3" s="33" t="s">
        <v>31</v>
      </c>
      <c r="F3" s="32" t="s">
        <v>25</v>
      </c>
      <c r="G3" s="34" t="s">
        <v>27</v>
      </c>
      <c r="H3" s="34" t="s">
        <v>14</v>
      </c>
      <c r="I3" s="34" t="s">
        <v>12</v>
      </c>
      <c r="J3" s="35" t="s">
        <v>17</v>
      </c>
      <c r="K3" s="30"/>
    </row>
    <row r="4" spans="2:11" ht="13.5" thickBot="1" x14ac:dyDescent="0.25"/>
    <row r="5" spans="2:11" s="7" customFormat="1" ht="13.5" thickBot="1" x14ac:dyDescent="0.25">
      <c r="B5" s="95">
        <v>7000</v>
      </c>
      <c r="C5" s="96" t="s">
        <v>6</v>
      </c>
      <c r="D5" s="97"/>
      <c r="E5" s="98"/>
      <c r="F5" s="97"/>
      <c r="G5" s="99"/>
      <c r="H5" s="99"/>
      <c r="I5" s="99"/>
      <c r="J5" s="100"/>
      <c r="K5" s="38"/>
    </row>
    <row r="6" spans="2:11" x14ac:dyDescent="0.2">
      <c r="B6" s="13"/>
      <c r="J6" s="39"/>
    </row>
    <row r="7" spans="2:11" s="8" customFormat="1" x14ac:dyDescent="0.2">
      <c r="B7" s="114">
        <v>7100</v>
      </c>
      <c r="C7" s="126" t="s">
        <v>9</v>
      </c>
      <c r="D7" s="127"/>
      <c r="E7" s="128"/>
      <c r="F7" s="129"/>
      <c r="G7" s="130"/>
      <c r="H7" s="130"/>
      <c r="I7" s="130"/>
      <c r="J7" s="131"/>
      <c r="K7" s="40"/>
    </row>
    <row r="8" spans="2:11" x14ac:dyDescent="0.2">
      <c r="B8" s="125">
        <v>7101</v>
      </c>
      <c r="C8" s="41" t="s">
        <v>42</v>
      </c>
      <c r="D8" s="167"/>
      <c r="E8" s="133">
        <v>1</v>
      </c>
      <c r="F8" s="44" t="s">
        <v>15</v>
      </c>
      <c r="G8" s="168"/>
      <c r="H8" s="42"/>
      <c r="I8" s="101">
        <f>E8*G8</f>
        <v>0</v>
      </c>
      <c r="J8" s="102">
        <f>E8*H8</f>
        <v>0</v>
      </c>
    </row>
    <row r="9" spans="2:11" ht="25.5" x14ac:dyDescent="0.2">
      <c r="B9" s="125">
        <v>7102</v>
      </c>
      <c r="C9" s="41" t="s">
        <v>30</v>
      </c>
      <c r="D9" s="167"/>
      <c r="E9" s="133">
        <v>1</v>
      </c>
      <c r="F9" s="44" t="s">
        <v>15</v>
      </c>
      <c r="G9" s="42"/>
      <c r="H9" s="42"/>
      <c r="I9" s="101">
        <f>E9*G9</f>
        <v>0</v>
      </c>
      <c r="J9" s="102">
        <f>E9*H9</f>
        <v>0</v>
      </c>
    </row>
    <row r="10" spans="2:11" ht="25.5" x14ac:dyDescent="0.2">
      <c r="B10" s="125">
        <v>7103</v>
      </c>
      <c r="C10" s="41" t="s">
        <v>43</v>
      </c>
      <c r="D10" s="167"/>
      <c r="E10" s="133">
        <v>1</v>
      </c>
      <c r="F10" s="44" t="s">
        <v>46</v>
      </c>
      <c r="G10" s="42"/>
      <c r="H10" s="42"/>
      <c r="I10" s="101">
        <f>E10*G10</f>
        <v>0</v>
      </c>
      <c r="J10" s="102">
        <f>E10*H10</f>
        <v>0</v>
      </c>
    </row>
    <row r="11" spans="2:11" s="7" customFormat="1" x14ac:dyDescent="0.2">
      <c r="B11" s="169"/>
      <c r="C11" s="170" t="str">
        <f>B7 &amp; C7</f>
        <v>7100 Organizáció</v>
      </c>
      <c r="D11" s="171" t="s">
        <v>18</v>
      </c>
      <c r="E11" s="172"/>
      <c r="F11" s="173"/>
      <c r="G11" s="174"/>
      <c r="H11" s="174"/>
      <c r="I11" s="174">
        <f>SUM(I8:I10)</f>
        <v>0</v>
      </c>
      <c r="J11" s="175">
        <f>SUM(J8:J10)</f>
        <v>0</v>
      </c>
      <c r="K11" s="38"/>
    </row>
    <row r="12" spans="2:11" x14ac:dyDescent="0.2">
      <c r="B12" s="125"/>
      <c r="C12" s="176"/>
      <c r="D12" s="167"/>
      <c r="E12" s="177"/>
      <c r="F12" s="167"/>
      <c r="G12" s="178"/>
      <c r="H12" s="178"/>
      <c r="I12" s="178"/>
      <c r="J12" s="179"/>
    </row>
    <row r="13" spans="2:11" s="8" customFormat="1" x14ac:dyDescent="0.2">
      <c r="B13" s="180">
        <v>7200</v>
      </c>
      <c r="C13" s="181" t="s">
        <v>8</v>
      </c>
      <c r="D13" s="182"/>
      <c r="E13" s="183"/>
      <c r="F13" s="184"/>
      <c r="G13" s="185"/>
      <c r="H13" s="185"/>
      <c r="I13" s="185"/>
      <c r="J13" s="186"/>
      <c r="K13" s="40"/>
    </row>
    <row r="14" spans="2:11" x14ac:dyDescent="0.2">
      <c r="B14" s="125">
        <v>7201</v>
      </c>
      <c r="C14" s="41" t="s">
        <v>44</v>
      </c>
      <c r="D14" s="167"/>
      <c r="E14" s="132">
        <v>1</v>
      </c>
      <c r="F14" s="110" t="s">
        <v>15</v>
      </c>
      <c r="G14" s="42"/>
      <c r="H14" s="42"/>
      <c r="I14" s="111">
        <f>E14*G14</f>
        <v>0</v>
      </c>
      <c r="J14" s="112">
        <f>E14*H14</f>
        <v>0</v>
      </c>
    </row>
    <row r="15" spans="2:11" s="7" customFormat="1" x14ac:dyDescent="0.2">
      <c r="B15" s="169"/>
      <c r="C15" s="170" t="str">
        <f>B13 &amp; C13</f>
        <v>7200 Tervezési, dokumentálási feladatok</v>
      </c>
      <c r="D15" s="171" t="s">
        <v>18</v>
      </c>
      <c r="E15" s="172"/>
      <c r="F15" s="173"/>
      <c r="G15" s="174"/>
      <c r="H15" s="174"/>
      <c r="I15" s="174">
        <f>SUM(I14:I14)</f>
        <v>0</v>
      </c>
      <c r="J15" s="175">
        <f>SUM(J14:J14)</f>
        <v>0</v>
      </c>
      <c r="K15" s="38"/>
    </row>
    <row r="16" spans="2:11" x14ac:dyDescent="0.2">
      <c r="B16" s="125"/>
      <c r="C16" s="176"/>
      <c r="D16" s="167"/>
      <c r="E16" s="177"/>
      <c r="F16" s="167"/>
      <c r="G16" s="178"/>
      <c r="H16" s="178"/>
      <c r="I16" s="178"/>
      <c r="J16" s="179"/>
    </row>
    <row r="17" spans="2:11" s="8" customFormat="1" x14ac:dyDescent="0.2">
      <c r="B17" s="180">
        <v>7300</v>
      </c>
      <c r="C17" s="181" t="s">
        <v>1</v>
      </c>
      <c r="D17" s="182"/>
      <c r="E17" s="183"/>
      <c r="F17" s="184"/>
      <c r="G17" s="185"/>
      <c r="H17" s="185"/>
      <c r="I17" s="185"/>
      <c r="J17" s="186"/>
      <c r="K17" s="40"/>
    </row>
    <row r="18" spans="2:11" ht="25.5" x14ac:dyDescent="0.2">
      <c r="B18" s="125">
        <v>7301</v>
      </c>
      <c r="C18" s="41" t="s">
        <v>45</v>
      </c>
      <c r="D18" s="167"/>
      <c r="E18" s="132">
        <v>1</v>
      </c>
      <c r="F18" s="110" t="s">
        <v>15</v>
      </c>
      <c r="G18" s="42"/>
      <c r="H18" s="42"/>
      <c r="I18" s="111">
        <f>E18*G18</f>
        <v>0</v>
      </c>
      <c r="J18" s="112">
        <f>E18*H18</f>
        <v>0</v>
      </c>
    </row>
    <row r="19" spans="2:11" s="7" customFormat="1" x14ac:dyDescent="0.2">
      <c r="B19" s="169"/>
      <c r="C19" s="170" t="str">
        <f>B17 &amp; C17</f>
        <v>7300 Ideiglenes mérők elhelyezése</v>
      </c>
      <c r="D19" s="171" t="s">
        <v>18</v>
      </c>
      <c r="E19" s="172"/>
      <c r="F19" s="173"/>
      <c r="G19" s="174"/>
      <c r="H19" s="174"/>
      <c r="I19" s="174">
        <f>SUM(I18)</f>
        <v>0</v>
      </c>
      <c r="J19" s="175">
        <f>SUM(J18)</f>
        <v>0</v>
      </c>
      <c r="K19" s="38"/>
    </row>
    <row r="20" spans="2:11" ht="13.5" thickBot="1" x14ac:dyDescent="0.25">
      <c r="B20" s="187"/>
      <c r="C20" s="188"/>
      <c r="D20" s="189"/>
      <c r="E20" s="190"/>
      <c r="F20" s="189"/>
      <c r="G20" s="191"/>
      <c r="H20" s="191"/>
      <c r="I20" s="191"/>
      <c r="J20" s="192"/>
    </row>
    <row r="21" spans="2:11" s="7" customFormat="1" ht="13.5" thickBot="1" x14ac:dyDescent="0.25">
      <c r="B21" s="193"/>
      <c r="C21" s="194" t="str">
        <f>B5 &amp; C5</f>
        <v>7000 Járulékos feladatok</v>
      </c>
      <c r="D21" s="195" t="s">
        <v>19</v>
      </c>
      <c r="E21" s="196"/>
      <c r="F21" s="197"/>
      <c r="G21" s="198"/>
      <c r="H21" s="198"/>
      <c r="I21" s="198">
        <f>I11+I15+I19</f>
        <v>0</v>
      </c>
      <c r="J21" s="199">
        <f>J11+J15+J19</f>
        <v>0</v>
      </c>
      <c r="K21" s="38"/>
    </row>
    <row r="22" spans="2:11" ht="3" customHeight="1" x14ac:dyDescent="0.2">
      <c r="C22" s="21"/>
      <c r="J22" s="10"/>
      <c r="K22" s="10"/>
    </row>
  </sheetData>
  <sheetProtection algorithmName="SHA-512" hashValue="zPsNZwQN1WMzmfFuzAmxBeldf/Ra3bImvLHikfDQ/rfGImnRsWtMDa8E6w+Bklaxq6h6gbbJ2pWY7kdcRHd7/g==" saltValue="ZSU/AhGHjI6igDZ3Unk23g==" spinCount="100000" sheet="1" selectLockedCells="1"/>
  <phoneticPr fontId="3" type="noConversion"/>
  <pageMargins left="0.19685039370078741" right="0.19685039370078741" top="0.74803149606299213" bottom="0.74803149606299213" header="0.31496062992125984" footer="0.31496062992125984"/>
  <pageSetup paperSize="9" scale="76" fitToHeight="0" orientation="portrait" r:id="rId1"/>
  <headerFooter>
    <oddHeader>&amp;R&amp;"Verdana,Dőlt"&amp;A</oddHeader>
  </headerFooter>
  <ignoredErrors>
    <ignoredError sqref="I8:J10 I11:J11 I14:J14 I15:J15 I18:J18 I19:J19 I21:J2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0"/>
  <sheetViews>
    <sheetView zoomScaleNormal="100" zoomScaleSheetLayoutView="100" workbookViewId="0">
      <selection activeCell="G8" sqref="G8"/>
    </sheetView>
  </sheetViews>
  <sheetFormatPr defaultColWidth="10.75" defaultRowHeight="12.75" x14ac:dyDescent="0.2"/>
  <cols>
    <col min="1" max="1" width="0.5" style="2" customWidth="1"/>
    <col min="2" max="2" width="7.875" style="6" customWidth="1"/>
    <col min="3" max="3" width="45.625" style="4" customWidth="1"/>
    <col min="4" max="4" width="6.625" style="1" customWidth="1"/>
    <col min="5" max="5" width="8.625" style="219" customWidth="1"/>
    <col min="6" max="6" width="6.125" style="1" customWidth="1"/>
    <col min="7" max="8" width="10.375" style="9" customWidth="1"/>
    <col min="9" max="9" width="11.5" style="9" bestFit="1" customWidth="1"/>
    <col min="10" max="10" width="11.5" style="11" bestFit="1" customWidth="1"/>
    <col min="11" max="11" width="0.5" style="11" customWidth="1"/>
    <col min="12" max="16384" width="10.75" style="2"/>
  </cols>
  <sheetData>
    <row r="1" spans="2:11" ht="3" customHeight="1" thickBot="1" x14ac:dyDescent="0.25">
      <c r="C1" s="5"/>
      <c r="J1" s="220"/>
      <c r="K1" s="220"/>
    </row>
    <row r="2" spans="2:11" s="229" customFormat="1" ht="24.75" thickBot="1" x14ac:dyDescent="0.25">
      <c r="B2" s="221" t="s">
        <v>16</v>
      </c>
      <c r="C2" s="222" t="s">
        <v>28</v>
      </c>
      <c r="D2" s="223"/>
      <c r="E2" s="224" t="s">
        <v>29</v>
      </c>
      <c r="F2" s="225" t="s">
        <v>23</v>
      </c>
      <c r="G2" s="226" t="s">
        <v>26</v>
      </c>
      <c r="H2" s="226" t="s">
        <v>13</v>
      </c>
      <c r="I2" s="226" t="s">
        <v>33</v>
      </c>
      <c r="J2" s="227" t="s">
        <v>32</v>
      </c>
      <c r="K2" s="228"/>
    </row>
    <row r="3" spans="2:11" s="229" customFormat="1" ht="39" hidden="1" thickBot="1" x14ac:dyDescent="0.25">
      <c r="B3" s="230"/>
      <c r="C3" s="231"/>
      <c r="D3" s="232" t="s">
        <v>2</v>
      </c>
      <c r="E3" s="233" t="s">
        <v>24</v>
      </c>
      <c r="F3" s="232" t="s">
        <v>25</v>
      </c>
      <c r="G3" s="234" t="s">
        <v>27</v>
      </c>
      <c r="H3" s="234" t="s">
        <v>14</v>
      </c>
      <c r="I3" s="234" t="s">
        <v>12</v>
      </c>
      <c r="J3" s="235" t="s">
        <v>17</v>
      </c>
      <c r="K3" s="228"/>
    </row>
    <row r="4" spans="2:11" ht="13.5" thickBot="1" x14ac:dyDescent="0.25"/>
    <row r="5" spans="2:11" s="107" customFormat="1" ht="13.5" thickBot="1" x14ac:dyDescent="0.25">
      <c r="B5" s="236">
        <v>8000</v>
      </c>
      <c r="C5" s="237" t="s">
        <v>0</v>
      </c>
      <c r="D5" s="238"/>
      <c r="E5" s="239"/>
      <c r="F5" s="238"/>
      <c r="G5" s="240"/>
      <c r="H5" s="240"/>
      <c r="I5" s="240"/>
      <c r="J5" s="241"/>
      <c r="K5" s="242"/>
    </row>
    <row r="6" spans="2:11" x14ac:dyDescent="0.2">
      <c r="B6" s="13"/>
      <c r="J6" s="14"/>
    </row>
    <row r="7" spans="2:11" s="8" customFormat="1" x14ac:dyDescent="0.2">
      <c r="B7" s="200">
        <v>8100</v>
      </c>
      <c r="C7" s="201" t="s">
        <v>21</v>
      </c>
      <c r="D7" s="202"/>
      <c r="E7" s="243"/>
      <c r="F7" s="244"/>
      <c r="G7" s="245"/>
      <c r="H7" s="245"/>
      <c r="I7" s="245"/>
      <c r="J7" s="246"/>
      <c r="K7" s="12"/>
    </row>
    <row r="8" spans="2:11" ht="25.5" x14ac:dyDescent="0.2">
      <c r="B8" s="187">
        <v>8101</v>
      </c>
      <c r="C8" s="214" t="s">
        <v>131</v>
      </c>
      <c r="E8" s="215">
        <f>2.4*2.4</f>
        <v>5.76</v>
      </c>
      <c r="F8" s="216" t="s">
        <v>133</v>
      </c>
      <c r="G8" s="42"/>
      <c r="H8" s="42"/>
      <c r="I8" s="217">
        <f t="shared" ref="I8" si="0">E8*G8</f>
        <v>0</v>
      </c>
      <c r="J8" s="218">
        <f t="shared" ref="J8" si="1">E8*H8</f>
        <v>0</v>
      </c>
    </row>
    <row r="9" spans="2:11" ht="63.75" x14ac:dyDescent="0.2">
      <c r="B9" s="187">
        <v>8102</v>
      </c>
      <c r="C9" s="214" t="s">
        <v>69</v>
      </c>
      <c r="E9" s="215">
        <f>Számítások!F38+2.4*2-E10</f>
        <v>469.29399999999993</v>
      </c>
      <c r="F9" s="216" t="s">
        <v>133</v>
      </c>
      <c r="G9" s="42"/>
      <c r="H9" s="42"/>
      <c r="I9" s="217">
        <f t="shared" ref="I9:I13" si="2">E9*G9</f>
        <v>0</v>
      </c>
      <c r="J9" s="218">
        <f t="shared" ref="J9:J13" si="3">E9*H9</f>
        <v>0</v>
      </c>
    </row>
    <row r="10" spans="2:11" ht="102" x14ac:dyDescent="0.2">
      <c r="B10" s="187">
        <v>8103</v>
      </c>
      <c r="C10" s="214" t="s">
        <v>125</v>
      </c>
      <c r="E10" s="215">
        <f>Számítások!J35</f>
        <v>8.19</v>
      </c>
      <c r="F10" s="216" t="s">
        <v>133</v>
      </c>
      <c r="G10" s="42"/>
      <c r="H10" s="42"/>
      <c r="I10" s="217">
        <f t="shared" ref="I10" si="4">E10*G10</f>
        <v>0</v>
      </c>
      <c r="J10" s="218">
        <f t="shared" ref="J10" si="5">E10*H10</f>
        <v>0</v>
      </c>
    </row>
    <row r="11" spans="2:11" ht="63.75" x14ac:dyDescent="0.2">
      <c r="B11" s="187">
        <v>8104</v>
      </c>
      <c r="C11" s="214" t="s">
        <v>127</v>
      </c>
      <c r="E11" s="215">
        <f>Számítások!G35*0.25</f>
        <v>70.724999999999994</v>
      </c>
      <c r="F11" s="216" t="s">
        <v>133</v>
      </c>
      <c r="G11" s="42"/>
      <c r="H11" s="42"/>
      <c r="I11" s="217">
        <f t="shared" si="2"/>
        <v>0</v>
      </c>
      <c r="J11" s="218">
        <f t="shared" si="3"/>
        <v>0</v>
      </c>
    </row>
    <row r="12" spans="2:11" ht="63.75" x14ac:dyDescent="0.2">
      <c r="B12" s="187">
        <v>8105</v>
      </c>
      <c r="C12" s="214" t="s">
        <v>105</v>
      </c>
      <c r="E12" s="215">
        <f>Számítások!F37+2.4*0.4</f>
        <v>36.663499999999999</v>
      </c>
      <c r="F12" s="216" t="s">
        <v>133</v>
      </c>
      <c r="G12" s="42"/>
      <c r="H12" s="42"/>
      <c r="I12" s="217">
        <f t="shared" ref="I12" si="6">E12*G12</f>
        <v>0</v>
      </c>
      <c r="J12" s="218">
        <f t="shared" ref="J12" si="7">E12*H12</f>
        <v>0</v>
      </c>
    </row>
    <row r="13" spans="2:11" ht="51" x14ac:dyDescent="0.2">
      <c r="B13" s="187">
        <v>8106</v>
      </c>
      <c r="C13" s="214" t="s">
        <v>36</v>
      </c>
      <c r="D13" s="219"/>
      <c r="E13" s="215">
        <f>E9+E10+E11</f>
        <v>548.20899999999995</v>
      </c>
      <c r="F13" s="216" t="s">
        <v>133</v>
      </c>
      <c r="G13" s="42"/>
      <c r="H13" s="42"/>
      <c r="I13" s="217">
        <f t="shared" si="2"/>
        <v>0</v>
      </c>
      <c r="J13" s="218">
        <f t="shared" si="3"/>
        <v>0</v>
      </c>
    </row>
    <row r="14" spans="2:11" ht="51" x14ac:dyDescent="0.2">
      <c r="B14" s="187">
        <v>8107</v>
      </c>
      <c r="C14" s="214" t="s">
        <v>37</v>
      </c>
      <c r="D14" s="219"/>
      <c r="E14" s="215">
        <f>E12</f>
        <v>36.663499999999999</v>
      </c>
      <c r="F14" s="216" t="s">
        <v>133</v>
      </c>
      <c r="G14" s="42"/>
      <c r="H14" s="42"/>
      <c r="I14" s="217">
        <f t="shared" ref="I14" si="8">E14*G14</f>
        <v>0</v>
      </c>
      <c r="J14" s="218">
        <f t="shared" ref="J14" si="9">E14*H14</f>
        <v>0</v>
      </c>
    </row>
    <row r="15" spans="2:11" s="107" customFormat="1" x14ac:dyDescent="0.2">
      <c r="B15" s="115"/>
      <c r="C15" s="116" t="str">
        <f>B7 &amp; C7</f>
        <v>8100 Homlokzatképzés</v>
      </c>
      <c r="D15" s="117" t="s">
        <v>18</v>
      </c>
      <c r="E15" s="118"/>
      <c r="F15" s="119"/>
      <c r="G15" s="120"/>
      <c r="H15" s="120"/>
      <c r="I15" s="120">
        <f>SUM(I8:I14)</f>
        <v>0</v>
      </c>
      <c r="J15" s="121">
        <f>SUM(J8:J14)</f>
        <v>0</v>
      </c>
      <c r="K15" s="242"/>
    </row>
    <row r="16" spans="2:11" s="107" customFormat="1" x14ac:dyDescent="0.2">
      <c r="B16" s="103"/>
      <c r="C16" s="104"/>
      <c r="D16" s="105"/>
      <c r="E16" s="106"/>
      <c r="G16" s="108"/>
      <c r="H16" s="108"/>
      <c r="I16" s="108"/>
      <c r="J16" s="109"/>
      <c r="K16" s="242"/>
    </row>
    <row r="17" spans="1:11" s="107" customFormat="1" x14ac:dyDescent="0.2">
      <c r="A17" s="8"/>
      <c r="B17" s="200">
        <v>8200</v>
      </c>
      <c r="C17" s="155" t="s">
        <v>135</v>
      </c>
      <c r="D17" s="247"/>
      <c r="E17" s="243"/>
      <c r="F17" s="244"/>
      <c r="G17" s="245"/>
      <c r="H17" s="245"/>
      <c r="I17" s="245"/>
      <c r="J17" s="246"/>
      <c r="K17" s="17"/>
    </row>
    <row r="18" spans="1:11" s="107" customFormat="1" ht="25.5" x14ac:dyDescent="0.2">
      <c r="A18" s="18"/>
      <c r="B18" s="187">
        <v>8201</v>
      </c>
      <c r="C18" s="214" t="s">
        <v>114</v>
      </c>
      <c r="D18" s="2"/>
      <c r="E18" s="215">
        <f>Számítások!B11+Számítások!H35+Számítások!I35-4*3</f>
        <v>195.31000000000003</v>
      </c>
      <c r="F18" s="216" t="s">
        <v>3</v>
      </c>
      <c r="G18" s="211"/>
      <c r="H18" s="42"/>
      <c r="I18" s="217"/>
      <c r="J18" s="218">
        <f t="shared" ref="J18" si="10">E18*H18</f>
        <v>0</v>
      </c>
      <c r="K18" s="16"/>
    </row>
    <row r="19" spans="1:11" s="107" customFormat="1" x14ac:dyDescent="0.2">
      <c r="A19" s="18"/>
      <c r="B19" s="187">
        <v>8202</v>
      </c>
      <c r="C19" s="214" t="s">
        <v>115</v>
      </c>
      <c r="D19" s="2"/>
      <c r="E19" s="215">
        <f>Számítások!B11-4*3</f>
        <v>103.21000000000001</v>
      </c>
      <c r="F19" s="216" t="s">
        <v>3</v>
      </c>
      <c r="G19" s="42"/>
      <c r="H19" s="42"/>
      <c r="I19" s="217">
        <f t="shared" ref="I19:I23" si="11">E19*G19</f>
        <v>0</v>
      </c>
      <c r="J19" s="218">
        <f t="shared" ref="J19" si="12">E19*H19</f>
        <v>0</v>
      </c>
      <c r="K19" s="16"/>
    </row>
    <row r="20" spans="1:11" ht="89.25" x14ac:dyDescent="0.2">
      <c r="B20" s="187">
        <v>8203</v>
      </c>
      <c r="C20" s="214" t="s">
        <v>107</v>
      </c>
      <c r="E20" s="215">
        <f>Számítások!F44</f>
        <v>297.94099999999997</v>
      </c>
      <c r="F20" s="216" t="s">
        <v>133</v>
      </c>
      <c r="G20" s="42"/>
      <c r="H20" s="42"/>
      <c r="I20" s="217">
        <f t="shared" si="11"/>
        <v>0</v>
      </c>
      <c r="J20" s="218">
        <f t="shared" ref="J20:J23" si="13">E20*H20</f>
        <v>0</v>
      </c>
    </row>
    <row r="21" spans="1:11" s="107" customFormat="1" ht="25.5" x14ac:dyDescent="0.2">
      <c r="A21" s="18"/>
      <c r="B21" s="187">
        <v>8204</v>
      </c>
      <c r="C21" s="214" t="s">
        <v>108</v>
      </c>
      <c r="D21" s="2"/>
      <c r="E21" s="215">
        <f>Számítások!D50</f>
        <v>1275</v>
      </c>
      <c r="F21" s="216" t="s">
        <v>20</v>
      </c>
      <c r="G21" s="42"/>
      <c r="H21" s="42"/>
      <c r="I21" s="217">
        <f t="shared" si="11"/>
        <v>0</v>
      </c>
      <c r="J21" s="218">
        <f t="shared" si="13"/>
        <v>0</v>
      </c>
      <c r="K21" s="16"/>
    </row>
    <row r="22" spans="1:11" s="107" customFormat="1" ht="63.75" x14ac:dyDescent="0.2">
      <c r="A22" s="18"/>
      <c r="B22" s="187">
        <v>8205</v>
      </c>
      <c r="C22" s="214" t="s">
        <v>106</v>
      </c>
      <c r="D22" s="2"/>
      <c r="E22" s="215">
        <f>E20</f>
        <v>297.94099999999997</v>
      </c>
      <c r="F22" s="216" t="s">
        <v>133</v>
      </c>
      <c r="G22" s="42"/>
      <c r="H22" s="42"/>
      <c r="I22" s="217">
        <f t="shared" si="11"/>
        <v>0</v>
      </c>
      <c r="J22" s="218">
        <f t="shared" si="13"/>
        <v>0</v>
      </c>
      <c r="K22" s="16"/>
    </row>
    <row r="23" spans="1:11" s="107" customFormat="1" ht="63.75" x14ac:dyDescent="0.2">
      <c r="A23" s="18"/>
      <c r="B23" s="187">
        <v>8206</v>
      </c>
      <c r="C23" s="214" t="s">
        <v>116</v>
      </c>
      <c r="D23" s="2"/>
      <c r="E23" s="215">
        <v>200</v>
      </c>
      <c r="F23" s="216" t="s">
        <v>20</v>
      </c>
      <c r="G23" s="42"/>
      <c r="H23" s="42"/>
      <c r="I23" s="217">
        <f t="shared" si="11"/>
        <v>0</v>
      </c>
      <c r="J23" s="218">
        <f t="shared" si="13"/>
        <v>0</v>
      </c>
      <c r="K23" s="16"/>
    </row>
    <row r="24" spans="1:11" s="107" customFormat="1" x14ac:dyDescent="0.2">
      <c r="B24" s="115"/>
      <c r="C24" s="116" t="str">
        <f>B17 &amp; C17</f>
        <v>8200 Lapostető szigetelés</v>
      </c>
      <c r="D24" s="122" t="s">
        <v>10</v>
      </c>
      <c r="E24" s="123"/>
      <c r="F24" s="119"/>
      <c r="G24" s="124"/>
      <c r="H24" s="124"/>
      <c r="I24" s="120">
        <f>SUM(I18:I23)</f>
        <v>0</v>
      </c>
      <c r="J24" s="121">
        <f>SUM(J18:J23)</f>
        <v>0</v>
      </c>
      <c r="K24" s="248"/>
    </row>
    <row r="25" spans="1:11" x14ac:dyDescent="0.2">
      <c r="B25" s="13"/>
      <c r="F25" s="2"/>
      <c r="J25" s="14"/>
    </row>
    <row r="26" spans="1:11" s="8" customFormat="1" x14ac:dyDescent="0.2">
      <c r="B26" s="200">
        <v>8300</v>
      </c>
      <c r="C26" s="201" t="s">
        <v>4</v>
      </c>
      <c r="D26" s="202"/>
      <c r="E26" s="203"/>
      <c r="F26" s="204"/>
      <c r="G26" s="205"/>
      <c r="H26" s="205"/>
      <c r="I26" s="205"/>
      <c r="J26" s="206"/>
      <c r="K26" s="12"/>
    </row>
    <row r="27" spans="1:11" s="8" customFormat="1" ht="15" x14ac:dyDescent="0.2">
      <c r="B27" s="207"/>
      <c r="C27" s="113" t="s">
        <v>7</v>
      </c>
      <c r="D27" s="208"/>
      <c r="E27" s="209"/>
      <c r="F27" s="210"/>
      <c r="G27" s="211"/>
      <c r="H27" s="211"/>
      <c r="I27" s="211"/>
      <c r="J27" s="212"/>
      <c r="K27" s="12"/>
    </row>
    <row r="28" spans="1:11" s="8" customFormat="1" ht="38.25" x14ac:dyDescent="0.2">
      <c r="B28" s="207"/>
      <c r="C28" s="213" t="s">
        <v>38</v>
      </c>
      <c r="D28" s="208"/>
      <c r="E28" s="209"/>
      <c r="F28" s="210"/>
      <c r="G28" s="211"/>
      <c r="H28" s="211"/>
      <c r="I28" s="211"/>
      <c r="J28" s="212"/>
      <c r="K28" s="12"/>
    </row>
    <row r="29" spans="1:11" x14ac:dyDescent="0.2">
      <c r="B29" s="187">
        <v>8301</v>
      </c>
      <c r="C29" s="214" t="s">
        <v>34</v>
      </c>
      <c r="E29" s="215">
        <f>Számítások!E59</f>
        <v>51</v>
      </c>
      <c r="F29" s="216" t="s">
        <v>15</v>
      </c>
      <c r="G29" s="211"/>
      <c r="H29" s="42"/>
      <c r="I29" s="217"/>
      <c r="J29" s="218">
        <f>E29*H29</f>
        <v>0</v>
      </c>
    </row>
    <row r="30" spans="1:11" ht="38.25" x14ac:dyDescent="0.2">
      <c r="A30" s="18"/>
      <c r="B30" s="187">
        <v>8302</v>
      </c>
      <c r="C30" s="214" t="s">
        <v>132</v>
      </c>
      <c r="D30" s="2"/>
      <c r="E30" s="215">
        <v>1</v>
      </c>
      <c r="F30" s="216" t="s">
        <v>46</v>
      </c>
      <c r="G30" s="211"/>
      <c r="H30" s="42"/>
      <c r="I30" s="217"/>
      <c r="J30" s="218">
        <f>E30*H30</f>
        <v>0</v>
      </c>
      <c r="K30" s="16"/>
    </row>
    <row r="31" spans="1:11" ht="25.5" x14ac:dyDescent="0.2">
      <c r="B31" s="187">
        <v>8303</v>
      </c>
      <c r="C31" s="214" t="s">
        <v>121</v>
      </c>
      <c r="E31" s="215">
        <f>Számítások!E55</f>
        <v>1</v>
      </c>
      <c r="F31" s="216" t="s">
        <v>11</v>
      </c>
      <c r="G31" s="42"/>
      <c r="H31" s="42"/>
      <c r="I31" s="217">
        <f t="shared" ref="I31:I35" si="14">E31*G31</f>
        <v>0</v>
      </c>
      <c r="J31" s="218">
        <f t="shared" ref="J31:J35" si="15">E31*H31</f>
        <v>0</v>
      </c>
    </row>
    <row r="32" spans="1:11" ht="25.5" x14ac:dyDescent="0.2">
      <c r="B32" s="187">
        <v>8304</v>
      </c>
      <c r="C32" s="214" t="s">
        <v>122</v>
      </c>
      <c r="E32" s="215">
        <f>Számítások!E56</f>
        <v>12</v>
      </c>
      <c r="F32" s="216" t="s">
        <v>5</v>
      </c>
      <c r="G32" s="42"/>
      <c r="H32" s="42"/>
      <c r="I32" s="217">
        <f t="shared" ref="I32" si="16">E32*G32</f>
        <v>0</v>
      </c>
      <c r="J32" s="218">
        <f t="shared" ref="J32" si="17">E32*H32</f>
        <v>0</v>
      </c>
    </row>
    <row r="33" spans="2:11" ht="25.5" x14ac:dyDescent="0.2">
      <c r="B33" s="187">
        <v>8305</v>
      </c>
      <c r="C33" s="214" t="s">
        <v>123</v>
      </c>
      <c r="E33" s="215">
        <f>Számítások!E57</f>
        <v>19</v>
      </c>
      <c r="F33" s="216" t="s">
        <v>5</v>
      </c>
      <c r="G33" s="42"/>
      <c r="H33" s="42"/>
      <c r="I33" s="217">
        <f t="shared" ref="I33" si="18">E33*G33</f>
        <v>0</v>
      </c>
      <c r="J33" s="218">
        <f t="shared" ref="J33" si="19">E33*H33</f>
        <v>0</v>
      </c>
    </row>
    <row r="34" spans="2:11" ht="25.5" x14ac:dyDescent="0.2">
      <c r="B34" s="187">
        <v>8306</v>
      </c>
      <c r="C34" s="214" t="s">
        <v>124</v>
      </c>
      <c r="E34" s="215">
        <f>Számítások!E58</f>
        <v>19</v>
      </c>
      <c r="F34" s="216" t="s">
        <v>5</v>
      </c>
      <c r="G34" s="42"/>
      <c r="H34" s="42"/>
      <c r="I34" s="217">
        <f t="shared" ref="I34" si="20">E34*G34</f>
        <v>0</v>
      </c>
      <c r="J34" s="218">
        <f t="shared" ref="J34" si="21">E34*H34</f>
        <v>0</v>
      </c>
    </row>
    <row r="35" spans="2:11" ht="25.5" x14ac:dyDescent="0.2">
      <c r="B35" s="187">
        <v>8307</v>
      </c>
      <c r="C35" s="214" t="s">
        <v>39</v>
      </c>
      <c r="E35" s="215">
        <f>Számítások!H35</f>
        <v>50.70000000000001</v>
      </c>
      <c r="F35" s="216" t="s">
        <v>35</v>
      </c>
      <c r="G35" s="42"/>
      <c r="H35" s="42"/>
      <c r="I35" s="217">
        <f t="shared" si="14"/>
        <v>0</v>
      </c>
      <c r="J35" s="218">
        <f t="shared" si="15"/>
        <v>0</v>
      </c>
    </row>
    <row r="36" spans="2:11" ht="25.5" x14ac:dyDescent="0.2">
      <c r="B36" s="187">
        <v>8308</v>
      </c>
      <c r="C36" s="214" t="s">
        <v>40</v>
      </c>
      <c r="E36" s="215">
        <f>Számítások!I35</f>
        <v>41.4</v>
      </c>
      <c r="F36" s="216" t="s">
        <v>35</v>
      </c>
      <c r="G36" s="42"/>
      <c r="H36" s="42"/>
      <c r="I36" s="217">
        <f t="shared" ref="I36" si="22">E36*G36</f>
        <v>0</v>
      </c>
      <c r="J36" s="218">
        <f t="shared" ref="J36" si="23">E36*H36</f>
        <v>0</v>
      </c>
    </row>
    <row r="37" spans="2:11" s="107" customFormat="1" x14ac:dyDescent="0.2">
      <c r="B37" s="115"/>
      <c r="C37" s="116" t="str">
        <f>B26 &amp; C26</f>
        <v>8300 Homlokzati nyílászárók</v>
      </c>
      <c r="D37" s="117" t="s">
        <v>18</v>
      </c>
      <c r="E37" s="118"/>
      <c r="F37" s="119"/>
      <c r="G37" s="120"/>
      <c r="H37" s="120"/>
      <c r="I37" s="120">
        <f>SUM(I29:I36)</f>
        <v>0</v>
      </c>
      <c r="J37" s="121">
        <f>SUM(J29:J36)</f>
        <v>0</v>
      </c>
      <c r="K37" s="242"/>
    </row>
    <row r="38" spans="2:11" s="107" customFormat="1" ht="13.5" thickBot="1" x14ac:dyDescent="0.25">
      <c r="B38" s="103"/>
      <c r="C38" s="104"/>
      <c r="D38" s="105"/>
      <c r="E38" s="106"/>
      <c r="G38" s="108"/>
      <c r="H38" s="108"/>
      <c r="I38" s="108"/>
      <c r="J38" s="109"/>
      <c r="K38" s="242"/>
    </row>
    <row r="39" spans="2:11" s="107" customFormat="1" ht="13.5" thickBot="1" x14ac:dyDescent="0.25">
      <c r="B39" s="249"/>
      <c r="C39" s="250" t="str">
        <f>B5 &amp; C5</f>
        <v>8000 "A" épület külső építési munkák</v>
      </c>
      <c r="D39" s="251" t="s">
        <v>19</v>
      </c>
      <c r="E39" s="239"/>
      <c r="F39" s="252"/>
      <c r="G39" s="240"/>
      <c r="H39" s="240"/>
      <c r="I39" s="240">
        <f>I15+I24+I37</f>
        <v>0</v>
      </c>
      <c r="J39" s="253">
        <f>J15+J24+J37</f>
        <v>0</v>
      </c>
      <c r="K39" s="242"/>
    </row>
    <row r="40" spans="2:11" ht="3" customHeight="1" x14ac:dyDescent="0.2"/>
  </sheetData>
  <sheetProtection algorithmName="SHA-512" hashValue="xbS91Ft5/0UKbGjQRdsWNsk8tfYYC4kOPak3igrVZBYTHYzw6bn3v9pz2q8oBEo2ZGiqVx0Mm8vUsp5Ef4cmHQ==" saltValue="AnymOIrY/hqtVp0TGHcIDQ==" spinCount="100000" sheet="1" selectLockedCells="1"/>
  <phoneticPr fontId="3" type="noConversion"/>
  <pageMargins left="0.19685039370078741" right="0.19685039370078741" top="0.74803149606299213" bottom="0.74803149606299213" header="0.31496062992125984" footer="0.31496062992125984"/>
  <pageSetup paperSize="9" scale="74" fitToHeight="0" orientation="portrait" r:id="rId1"/>
  <headerFooter>
    <oddHeader>&amp;R&amp;"Verdana,Dőlt"&amp;A</oddHeader>
    <firstHeader>&amp;R&amp;"Verdana,Dőlt"&amp;A</firstHeader>
  </headerFooter>
  <rowBreaks count="1" manualBreakCount="1">
    <brk id="2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70571-D0E2-46A5-A17A-816DD0F79188}">
  <dimension ref="A1:K59"/>
  <sheetViews>
    <sheetView showZeros="0" topLeftCell="A9" zoomScaleNormal="100" workbookViewId="0">
      <selection activeCell="J35" sqref="J35"/>
    </sheetView>
  </sheetViews>
  <sheetFormatPr defaultRowHeight="12.75" x14ac:dyDescent="0.2"/>
  <cols>
    <col min="1" max="1" width="12.375" style="134" customWidth="1"/>
    <col min="2" max="2" width="9.875" style="134" customWidth="1"/>
    <col min="3" max="4" width="9" style="134"/>
    <col min="5" max="5" width="5.875" style="134" bestFit="1" customWidth="1"/>
    <col min="6" max="6" width="11" style="134" bestFit="1" customWidth="1"/>
    <col min="7" max="16384" width="9" style="134"/>
  </cols>
  <sheetData>
    <row r="1" spans="1:10" ht="25.5" x14ac:dyDescent="0.2">
      <c r="B1" s="135" t="s">
        <v>71</v>
      </c>
      <c r="C1" s="135" t="s">
        <v>72</v>
      </c>
      <c r="F1" s="135" t="s">
        <v>73</v>
      </c>
    </row>
    <row r="2" spans="1:10" x14ac:dyDescent="0.2">
      <c r="A2" s="134" t="s">
        <v>84</v>
      </c>
      <c r="B2" s="136">
        <v>27.54</v>
      </c>
      <c r="C2" s="137">
        <v>7.3</v>
      </c>
      <c r="F2" s="138">
        <f t="shared" ref="F2:F10" si="0">B2*C2</f>
        <v>201.042</v>
      </c>
    </row>
    <row r="3" spans="1:10" x14ac:dyDescent="0.2">
      <c r="A3" s="134" t="s">
        <v>101</v>
      </c>
      <c r="B3" s="136">
        <v>3</v>
      </c>
      <c r="C3" s="137">
        <v>3</v>
      </c>
      <c r="F3" s="138">
        <f t="shared" si="0"/>
        <v>9</v>
      </c>
    </row>
    <row r="4" spans="1:10" x14ac:dyDescent="0.2">
      <c r="A4" s="134" t="s">
        <v>85</v>
      </c>
      <c r="B4" s="136">
        <v>14.5</v>
      </c>
      <c r="C4" s="137">
        <v>7.3</v>
      </c>
      <c r="F4" s="138">
        <f t="shared" si="0"/>
        <v>105.85</v>
      </c>
    </row>
    <row r="5" spans="1:10" x14ac:dyDescent="0.2">
      <c r="A5" s="134" t="s">
        <v>102</v>
      </c>
      <c r="B5" s="136">
        <v>3</v>
      </c>
      <c r="C5" s="137">
        <v>3</v>
      </c>
      <c r="F5" s="138">
        <f t="shared" si="0"/>
        <v>9</v>
      </c>
    </row>
    <row r="6" spans="1:10" x14ac:dyDescent="0.2">
      <c r="A6" s="134" t="s">
        <v>87</v>
      </c>
      <c r="B6" s="136">
        <v>19.13</v>
      </c>
      <c r="C6" s="137">
        <f>C4/2</f>
        <v>3.65</v>
      </c>
      <c r="F6" s="138">
        <f t="shared" si="0"/>
        <v>69.8245</v>
      </c>
    </row>
    <row r="7" spans="1:10" x14ac:dyDescent="0.2">
      <c r="A7" s="134" t="s">
        <v>88</v>
      </c>
      <c r="B7" s="136">
        <v>27.54</v>
      </c>
      <c r="C7" s="137">
        <f>C6</f>
        <v>3.65</v>
      </c>
      <c r="F7" s="138">
        <f t="shared" si="0"/>
        <v>100.521</v>
      </c>
    </row>
    <row r="8" spans="1:10" x14ac:dyDescent="0.2">
      <c r="A8" s="134" t="s">
        <v>103</v>
      </c>
      <c r="B8" s="136">
        <v>3</v>
      </c>
      <c r="C8" s="137">
        <v>3</v>
      </c>
      <c r="F8" s="138">
        <f t="shared" si="0"/>
        <v>9</v>
      </c>
    </row>
    <row r="9" spans="1:10" x14ac:dyDescent="0.2">
      <c r="A9" s="134" t="s">
        <v>86</v>
      </c>
      <c r="B9" s="136">
        <f>9.2+5.3</f>
        <v>14.5</v>
      </c>
      <c r="C9" s="137">
        <v>7.3</v>
      </c>
      <c r="F9" s="138">
        <f t="shared" si="0"/>
        <v>105.85</v>
      </c>
    </row>
    <row r="10" spans="1:10" x14ac:dyDescent="0.2">
      <c r="A10" s="134" t="s">
        <v>104</v>
      </c>
      <c r="B10" s="136">
        <v>3</v>
      </c>
      <c r="C10" s="137">
        <v>3</v>
      </c>
      <c r="F10" s="138">
        <f t="shared" si="0"/>
        <v>9</v>
      </c>
    </row>
    <row r="11" spans="1:10" ht="15" x14ac:dyDescent="0.25">
      <c r="A11" s="139" t="s">
        <v>60</v>
      </c>
      <c r="B11" s="140">
        <f>SUM(B2:B10)</f>
        <v>115.21000000000001</v>
      </c>
      <c r="C11" s="141"/>
      <c r="D11" s="139"/>
      <c r="E11" s="142"/>
      <c r="F11" s="142">
        <f>SUM(F2:F10)</f>
        <v>619.08749999999998</v>
      </c>
    </row>
    <row r="12" spans="1:10" x14ac:dyDescent="0.2">
      <c r="B12" s="143"/>
      <c r="C12" s="144"/>
      <c r="E12" s="138"/>
    </row>
    <row r="13" spans="1:10" x14ac:dyDescent="0.2">
      <c r="B13" s="263" t="s">
        <v>120</v>
      </c>
      <c r="C13" s="264"/>
      <c r="D13" s="264"/>
      <c r="E13" s="264"/>
      <c r="F13" s="264"/>
      <c r="G13" s="264"/>
      <c r="H13" s="264"/>
      <c r="I13" s="264"/>
    </row>
    <row r="14" spans="1:10" ht="25.5" x14ac:dyDescent="0.2">
      <c r="B14" s="135" t="s">
        <v>74</v>
      </c>
      <c r="C14" s="135" t="s">
        <v>75</v>
      </c>
      <c r="D14" s="135" t="s">
        <v>76</v>
      </c>
      <c r="E14" s="135" t="s">
        <v>77</v>
      </c>
      <c r="F14" s="135" t="s">
        <v>78</v>
      </c>
      <c r="G14" s="135" t="s">
        <v>41</v>
      </c>
      <c r="H14" s="135" t="s">
        <v>79</v>
      </c>
      <c r="I14" s="135" t="s">
        <v>95</v>
      </c>
      <c r="J14" s="135" t="s">
        <v>126</v>
      </c>
    </row>
    <row r="15" spans="1:10" x14ac:dyDescent="0.2">
      <c r="A15" s="134" t="s">
        <v>89</v>
      </c>
      <c r="B15" s="134" t="s">
        <v>81</v>
      </c>
      <c r="C15" s="134">
        <v>240</v>
      </c>
      <c r="D15" s="134">
        <v>240</v>
      </c>
      <c r="E15" s="134">
        <v>1</v>
      </c>
      <c r="F15" s="145">
        <f>C15/100*D15/100*E15</f>
        <v>5.76</v>
      </c>
      <c r="G15" s="136">
        <f>(C15+2*D15)/100*E15</f>
        <v>7.2</v>
      </c>
      <c r="H15" s="136">
        <f>IF(B15="Ablak",C15/100*E15,0)</f>
        <v>0</v>
      </c>
      <c r="I15" s="136">
        <f>IF(B15="Ablak",C15/100*E15,0)</f>
        <v>0</v>
      </c>
      <c r="J15" s="136">
        <f>C15/100*E15</f>
        <v>2.4</v>
      </c>
    </row>
    <row r="16" spans="1:10" x14ac:dyDescent="0.2">
      <c r="B16" s="134" t="s">
        <v>80</v>
      </c>
      <c r="C16" s="134">
        <v>240</v>
      </c>
      <c r="D16" s="134">
        <v>90</v>
      </c>
      <c r="E16" s="134">
        <v>1</v>
      </c>
      <c r="F16" s="145">
        <f t="shared" ref="F16:F32" si="1">C16/100*D16/100*E16</f>
        <v>2.16</v>
      </c>
      <c r="G16" s="136">
        <f t="shared" ref="G16:G32" si="2">(C16+2*D16)/100*E16</f>
        <v>4.2</v>
      </c>
      <c r="H16" s="136">
        <f t="shared" ref="H16:H34" si="3">IF(B16="Ablak",C16/100*E16,0)</f>
        <v>2.4</v>
      </c>
      <c r="I16" s="136"/>
      <c r="J16" s="136">
        <f t="shared" ref="J16:J17" si="4">C16/100*E16</f>
        <v>2.4</v>
      </c>
    </row>
    <row r="17" spans="1:11" x14ac:dyDescent="0.2">
      <c r="B17" s="163" t="s">
        <v>80</v>
      </c>
      <c r="C17" s="163">
        <v>90</v>
      </c>
      <c r="D17" s="163">
        <v>150</v>
      </c>
      <c r="E17" s="163">
        <v>6</v>
      </c>
      <c r="F17" s="145">
        <f t="shared" si="1"/>
        <v>8.1000000000000014</v>
      </c>
      <c r="G17" s="136">
        <f t="shared" si="2"/>
        <v>23.4</v>
      </c>
      <c r="H17" s="136">
        <f t="shared" si="3"/>
        <v>5.4</v>
      </c>
      <c r="I17" s="136">
        <f t="shared" ref="I17:I34" si="5">IF(B17="Ablak",C17/100*E17,0)</f>
        <v>5.4</v>
      </c>
      <c r="J17" s="136">
        <f t="shared" si="4"/>
        <v>5.4</v>
      </c>
    </row>
    <row r="18" spans="1:11" x14ac:dyDescent="0.2">
      <c r="A18" s="134" t="s">
        <v>92</v>
      </c>
      <c r="B18" s="134" t="s">
        <v>80</v>
      </c>
      <c r="C18" s="134">
        <v>240</v>
      </c>
      <c r="D18" s="134">
        <v>90</v>
      </c>
      <c r="E18" s="134">
        <v>1</v>
      </c>
      <c r="F18" s="145">
        <f>C18/100*D18/100*E18</f>
        <v>2.16</v>
      </c>
      <c r="G18" s="136">
        <f>(C18+2*D18)/100*E18</f>
        <v>4.2</v>
      </c>
      <c r="H18" s="136">
        <f t="shared" si="3"/>
        <v>2.4</v>
      </c>
      <c r="I18" s="136"/>
    </row>
    <row r="19" spans="1:11" x14ac:dyDescent="0.2">
      <c r="B19" s="163" t="s">
        <v>80</v>
      </c>
      <c r="C19" s="163">
        <v>90</v>
      </c>
      <c r="D19" s="163">
        <v>180</v>
      </c>
      <c r="E19" s="163">
        <v>6</v>
      </c>
      <c r="F19" s="145">
        <f>C19/100*D19/100*E19</f>
        <v>9.7200000000000006</v>
      </c>
      <c r="G19" s="136">
        <f>(C19+2*D19)/100*E19</f>
        <v>27</v>
      </c>
      <c r="H19" s="136">
        <f t="shared" si="3"/>
        <v>5.4</v>
      </c>
      <c r="I19" s="136">
        <f t="shared" si="5"/>
        <v>5.4</v>
      </c>
    </row>
    <row r="20" spans="1:11" x14ac:dyDescent="0.2">
      <c r="A20" s="134" t="s">
        <v>90</v>
      </c>
      <c r="B20" s="134" t="s">
        <v>80</v>
      </c>
      <c r="C20" s="134">
        <v>90</v>
      </c>
      <c r="D20" s="134">
        <v>180</v>
      </c>
      <c r="E20" s="134">
        <v>2</v>
      </c>
      <c r="F20" s="145">
        <f t="shared" si="1"/>
        <v>3.24</v>
      </c>
      <c r="G20" s="136">
        <f t="shared" si="2"/>
        <v>9</v>
      </c>
      <c r="H20" s="136">
        <f t="shared" si="3"/>
        <v>1.8</v>
      </c>
      <c r="I20" s="136"/>
      <c r="J20" s="136">
        <f>C20/100*E20</f>
        <v>1.8</v>
      </c>
    </row>
    <row r="21" spans="1:11" x14ac:dyDescent="0.2">
      <c r="B21" s="134" t="s">
        <v>81</v>
      </c>
      <c r="C21" s="134">
        <v>90</v>
      </c>
      <c r="D21" s="134">
        <v>270</v>
      </c>
      <c r="E21" s="134">
        <v>1</v>
      </c>
      <c r="F21" s="145">
        <f t="shared" si="1"/>
        <v>2.4300000000000002</v>
      </c>
      <c r="G21" s="136">
        <f t="shared" si="2"/>
        <v>6.3</v>
      </c>
      <c r="H21" s="136">
        <f t="shared" si="3"/>
        <v>0</v>
      </c>
      <c r="I21" s="136">
        <f t="shared" si="5"/>
        <v>0</v>
      </c>
      <c r="J21" s="136">
        <f t="shared" ref="J21:J24" si="6">C21/100*E21</f>
        <v>0.9</v>
      </c>
    </row>
    <row r="22" spans="1:11" x14ac:dyDescent="0.2">
      <c r="B22" s="134" t="s">
        <v>81</v>
      </c>
      <c r="C22" s="134">
        <v>90</v>
      </c>
      <c r="D22" s="134">
        <v>300</v>
      </c>
      <c r="E22" s="134">
        <v>1</v>
      </c>
      <c r="F22" s="145">
        <f t="shared" si="1"/>
        <v>2.7</v>
      </c>
      <c r="G22" s="136">
        <f t="shared" si="2"/>
        <v>6.9</v>
      </c>
      <c r="H22" s="136">
        <f t="shared" si="3"/>
        <v>0</v>
      </c>
      <c r="I22" s="136">
        <f t="shared" si="5"/>
        <v>0</v>
      </c>
      <c r="J22" s="136">
        <f t="shared" si="6"/>
        <v>0.9</v>
      </c>
    </row>
    <row r="23" spans="1:11" x14ac:dyDescent="0.2">
      <c r="B23" s="134" t="s">
        <v>80</v>
      </c>
      <c r="C23" s="134">
        <v>90</v>
      </c>
      <c r="D23" s="134">
        <v>90</v>
      </c>
      <c r="E23" s="134">
        <v>2</v>
      </c>
      <c r="F23" s="145">
        <f t="shared" si="1"/>
        <v>1.62</v>
      </c>
      <c r="G23" s="136">
        <f t="shared" si="2"/>
        <v>5.4</v>
      </c>
      <c r="H23" s="136">
        <f t="shared" si="3"/>
        <v>1.8</v>
      </c>
      <c r="I23" s="136"/>
      <c r="J23" s="136">
        <f t="shared" si="6"/>
        <v>1.8</v>
      </c>
    </row>
    <row r="24" spans="1:11" x14ac:dyDescent="0.2">
      <c r="B24" s="163" t="s">
        <v>81</v>
      </c>
      <c r="C24" s="163">
        <v>140</v>
      </c>
      <c r="D24" s="163">
        <v>300</v>
      </c>
      <c r="E24" s="163">
        <v>1</v>
      </c>
      <c r="F24" s="145">
        <f t="shared" si="1"/>
        <v>4.2</v>
      </c>
      <c r="G24" s="136">
        <f t="shared" si="2"/>
        <v>7.4</v>
      </c>
      <c r="H24" s="136">
        <f t="shared" si="3"/>
        <v>0</v>
      </c>
      <c r="I24" s="136">
        <f t="shared" si="5"/>
        <v>0</v>
      </c>
      <c r="J24" s="136">
        <f t="shared" si="6"/>
        <v>1.4</v>
      </c>
    </row>
    <row r="25" spans="1:11" x14ac:dyDescent="0.2">
      <c r="A25" s="134" t="s">
        <v>93</v>
      </c>
      <c r="B25" s="163" t="s">
        <v>80</v>
      </c>
      <c r="C25" s="163">
        <v>90</v>
      </c>
      <c r="D25" s="163">
        <v>150</v>
      </c>
      <c r="E25" s="163">
        <v>9</v>
      </c>
      <c r="F25" s="145">
        <f t="shared" ref="F25" si="7">C25/100*D25/100*E25</f>
        <v>12.15</v>
      </c>
      <c r="G25" s="136">
        <f t="shared" ref="G25" si="8">(C25+2*D25)/100*E25</f>
        <v>35.1</v>
      </c>
      <c r="H25" s="136">
        <f t="shared" si="3"/>
        <v>8.1</v>
      </c>
      <c r="I25" s="136">
        <f t="shared" si="5"/>
        <v>8.1</v>
      </c>
    </row>
    <row r="26" spans="1:11" x14ac:dyDescent="0.2">
      <c r="A26" s="134" t="s">
        <v>87</v>
      </c>
      <c r="B26" s="134" t="s">
        <v>81</v>
      </c>
      <c r="C26" s="134">
        <v>140</v>
      </c>
      <c r="D26" s="134">
        <v>210</v>
      </c>
      <c r="E26" s="134">
        <v>1</v>
      </c>
      <c r="F26" s="145">
        <f t="shared" si="1"/>
        <v>2.94</v>
      </c>
      <c r="G26" s="136">
        <f t="shared" si="2"/>
        <v>5.6</v>
      </c>
      <c r="H26" s="136">
        <f t="shared" si="3"/>
        <v>0</v>
      </c>
      <c r="I26" s="136">
        <f t="shared" si="5"/>
        <v>0</v>
      </c>
      <c r="J26" s="136">
        <f t="shared" ref="J26:J28" si="9">C26/100*E26</f>
        <v>1.4</v>
      </c>
    </row>
    <row r="27" spans="1:11" x14ac:dyDescent="0.2">
      <c r="B27" s="163" t="s">
        <v>80</v>
      </c>
      <c r="C27" s="163">
        <v>60</v>
      </c>
      <c r="D27" s="163">
        <v>150</v>
      </c>
      <c r="E27" s="163">
        <v>5</v>
      </c>
      <c r="F27" s="145">
        <f t="shared" si="1"/>
        <v>4.5</v>
      </c>
      <c r="G27" s="136">
        <f t="shared" si="2"/>
        <v>18</v>
      </c>
      <c r="H27" s="136">
        <f t="shared" si="3"/>
        <v>3</v>
      </c>
      <c r="I27" s="136">
        <f t="shared" si="5"/>
        <v>3</v>
      </c>
      <c r="J27" s="136">
        <f t="shared" si="9"/>
        <v>3</v>
      </c>
    </row>
    <row r="28" spans="1:11" x14ac:dyDescent="0.2">
      <c r="B28" s="163" t="s">
        <v>80</v>
      </c>
      <c r="C28" s="163">
        <v>90</v>
      </c>
      <c r="D28" s="163">
        <v>150</v>
      </c>
      <c r="E28" s="163">
        <v>4</v>
      </c>
      <c r="F28" s="145">
        <f t="shared" si="1"/>
        <v>5.4</v>
      </c>
      <c r="G28" s="136">
        <f t="shared" si="2"/>
        <v>15.6</v>
      </c>
      <c r="H28" s="136">
        <f t="shared" si="3"/>
        <v>3.6</v>
      </c>
      <c r="I28" s="136">
        <f t="shared" si="5"/>
        <v>3.6</v>
      </c>
      <c r="J28" s="136">
        <f t="shared" si="9"/>
        <v>3.6</v>
      </c>
    </row>
    <row r="29" spans="1:11" x14ac:dyDescent="0.2">
      <c r="A29" s="134" t="s">
        <v>88</v>
      </c>
      <c r="B29" s="163" t="s">
        <v>80</v>
      </c>
      <c r="C29" s="163">
        <v>60</v>
      </c>
      <c r="D29" s="163">
        <v>150</v>
      </c>
      <c r="E29" s="163">
        <v>7</v>
      </c>
      <c r="F29" s="145">
        <f t="shared" ref="F29:F30" si="10">C29/100*D29/100*E29</f>
        <v>6.3</v>
      </c>
      <c r="G29" s="136">
        <f t="shared" ref="G29:G30" si="11">(C29+2*D29)/100*E29</f>
        <v>25.2</v>
      </c>
      <c r="H29" s="136">
        <f t="shared" si="3"/>
        <v>4.2</v>
      </c>
      <c r="I29" s="136">
        <f t="shared" si="5"/>
        <v>4.2</v>
      </c>
    </row>
    <row r="30" spans="1:11" x14ac:dyDescent="0.2">
      <c r="B30" s="163" t="s">
        <v>80</v>
      </c>
      <c r="C30" s="163">
        <v>90</v>
      </c>
      <c r="D30" s="163">
        <v>180</v>
      </c>
      <c r="E30" s="163">
        <v>4</v>
      </c>
      <c r="F30" s="145">
        <f t="shared" si="10"/>
        <v>6.48</v>
      </c>
      <c r="G30" s="136">
        <f t="shared" si="11"/>
        <v>18</v>
      </c>
      <c r="H30" s="136">
        <f t="shared" si="3"/>
        <v>3.6</v>
      </c>
      <c r="I30" s="136">
        <f t="shared" si="5"/>
        <v>3.6</v>
      </c>
    </row>
    <row r="31" spans="1:11" x14ac:dyDescent="0.2">
      <c r="A31" s="134" t="s">
        <v>91</v>
      </c>
      <c r="B31" s="164" t="s">
        <v>81</v>
      </c>
      <c r="C31" s="164">
        <v>240</v>
      </c>
      <c r="D31" s="164">
        <v>240</v>
      </c>
      <c r="E31" s="134">
        <v>2</v>
      </c>
      <c r="F31" s="145">
        <f t="shared" si="1"/>
        <v>11.52</v>
      </c>
      <c r="G31" s="136">
        <f t="shared" si="2"/>
        <v>14.4</v>
      </c>
      <c r="H31" s="136">
        <f t="shared" si="3"/>
        <v>0</v>
      </c>
      <c r="I31" s="136">
        <f t="shared" si="5"/>
        <v>0</v>
      </c>
      <c r="J31" s="136">
        <f>C31/100*(E31-1)</f>
        <v>2.4</v>
      </c>
      <c r="K31" s="165" t="s">
        <v>119</v>
      </c>
    </row>
    <row r="32" spans="1:11" x14ac:dyDescent="0.2">
      <c r="B32" s="134" t="s">
        <v>80</v>
      </c>
      <c r="C32" s="134">
        <v>90</v>
      </c>
      <c r="D32" s="134">
        <v>60</v>
      </c>
      <c r="E32" s="134">
        <v>1</v>
      </c>
      <c r="F32" s="145">
        <f t="shared" si="1"/>
        <v>0.54</v>
      </c>
      <c r="G32" s="136">
        <f t="shared" si="2"/>
        <v>2.1</v>
      </c>
      <c r="H32" s="136">
        <f t="shared" si="3"/>
        <v>0.9</v>
      </c>
      <c r="I32" s="136"/>
      <c r="J32" s="136">
        <f t="shared" ref="J32:J33" si="12">C32/100*E32</f>
        <v>0.9</v>
      </c>
    </row>
    <row r="33" spans="1:10" x14ac:dyDescent="0.2">
      <c r="B33" s="134" t="s">
        <v>81</v>
      </c>
      <c r="C33" s="134">
        <v>140</v>
      </c>
      <c r="D33" s="134">
        <v>300</v>
      </c>
      <c r="E33" s="134">
        <v>1</v>
      </c>
      <c r="F33" s="145">
        <f t="shared" ref="F33:F34" si="13">C33/100*D33/100*E33</f>
        <v>4.2</v>
      </c>
      <c r="G33" s="136">
        <f t="shared" ref="G33:G34" si="14">(C33+2*D33)/100*E33</f>
        <v>7.4</v>
      </c>
      <c r="H33" s="136">
        <f t="shared" si="3"/>
        <v>0</v>
      </c>
      <c r="I33" s="136">
        <f t="shared" si="5"/>
        <v>0</v>
      </c>
      <c r="J33" s="136">
        <f t="shared" si="12"/>
        <v>1.4</v>
      </c>
    </row>
    <row r="34" spans="1:10" ht="12" customHeight="1" x14ac:dyDescent="0.2">
      <c r="A34" s="134" t="s">
        <v>94</v>
      </c>
      <c r="B34" s="163" t="s">
        <v>80</v>
      </c>
      <c r="C34" s="163">
        <v>90</v>
      </c>
      <c r="D34" s="163">
        <v>180</v>
      </c>
      <c r="E34" s="163">
        <v>9</v>
      </c>
      <c r="F34" s="145">
        <f t="shared" si="13"/>
        <v>14.580000000000002</v>
      </c>
      <c r="G34" s="136">
        <f t="shared" si="14"/>
        <v>40.5</v>
      </c>
      <c r="H34" s="136">
        <f t="shared" si="3"/>
        <v>8.1</v>
      </c>
      <c r="I34" s="136">
        <f t="shared" si="5"/>
        <v>8.1</v>
      </c>
    </row>
    <row r="35" spans="1:10" x14ac:dyDescent="0.2">
      <c r="B35" s="146"/>
      <c r="C35" s="146"/>
      <c r="D35" s="146"/>
      <c r="E35" s="146">
        <f>SUM(E15:E34)</f>
        <v>65</v>
      </c>
      <c r="F35" s="147">
        <f>SUM(F15:F34)</f>
        <v>110.70000000000002</v>
      </c>
      <c r="G35" s="148">
        <f>SUM(G15:G34)</f>
        <v>282.89999999999998</v>
      </c>
      <c r="H35" s="148">
        <f>SUM(H16:H34)</f>
        <v>50.70000000000001</v>
      </c>
      <c r="I35" s="148">
        <f>SUM(I16:I34)</f>
        <v>41.4</v>
      </c>
      <c r="J35" s="147">
        <f>SUM(J16:J34)*0.3</f>
        <v>8.19</v>
      </c>
    </row>
    <row r="37" spans="1:10" ht="15" x14ac:dyDescent="0.25">
      <c r="B37" s="146" t="s">
        <v>83</v>
      </c>
      <c r="C37" s="146"/>
      <c r="D37" s="146"/>
      <c r="E37" s="153">
        <v>0.35</v>
      </c>
      <c r="F37" s="154">
        <f>(B11-(C15+C21+C22+C24+C26+C31+C31+C33)/100)*E37</f>
        <v>35.703499999999998</v>
      </c>
    </row>
    <row r="38" spans="1:10" ht="15" x14ac:dyDescent="0.25">
      <c r="B38" s="146" t="s">
        <v>82</v>
      </c>
      <c r="C38" s="146"/>
      <c r="D38" s="146"/>
      <c r="E38" s="146"/>
      <c r="F38" s="154">
        <f>F11-F35-F37</f>
        <v>472.68399999999991</v>
      </c>
    </row>
    <row r="40" spans="1:10" x14ac:dyDescent="0.2">
      <c r="A40" s="135" t="s">
        <v>96</v>
      </c>
      <c r="B40" s="135" t="s">
        <v>97</v>
      </c>
      <c r="C40" s="135" t="s">
        <v>70</v>
      </c>
      <c r="F40" s="135" t="s">
        <v>78</v>
      </c>
    </row>
    <row r="41" spans="1:10" x14ac:dyDescent="0.2">
      <c r="A41" s="134" t="s">
        <v>98</v>
      </c>
      <c r="B41" s="136">
        <v>14.5</v>
      </c>
      <c r="C41" s="136">
        <v>8.41</v>
      </c>
      <c r="F41" s="138">
        <f>B41*C41-F43</f>
        <v>116.185</v>
      </c>
    </row>
    <row r="42" spans="1:10" x14ac:dyDescent="0.2">
      <c r="A42" s="134" t="s">
        <v>99</v>
      </c>
      <c r="B42" s="136">
        <v>19.13</v>
      </c>
      <c r="C42" s="136">
        <v>9.1999999999999993</v>
      </c>
      <c r="F42" s="138">
        <f>B42*C42</f>
        <v>175.99599999999998</v>
      </c>
    </row>
    <row r="43" spans="1:10" x14ac:dyDescent="0.2">
      <c r="A43" s="134" t="s">
        <v>100</v>
      </c>
      <c r="B43" s="136">
        <v>2.4</v>
      </c>
      <c r="C43" s="136">
        <v>2.4</v>
      </c>
      <c r="F43" s="138">
        <f>B43*C43</f>
        <v>5.76</v>
      </c>
    </row>
    <row r="44" spans="1:10" ht="15" x14ac:dyDescent="0.25">
      <c r="A44" s="149" t="s">
        <v>60</v>
      </c>
      <c r="B44" s="150"/>
      <c r="C44" s="151"/>
      <c r="D44" s="149"/>
      <c r="E44" s="152"/>
      <c r="F44" s="152">
        <f>SUM(F41:F43)</f>
        <v>297.94099999999997</v>
      </c>
    </row>
    <row r="46" spans="1:10" x14ac:dyDescent="0.2">
      <c r="A46" s="135" t="s">
        <v>109</v>
      </c>
      <c r="B46" s="135" t="s">
        <v>78</v>
      </c>
      <c r="C46" s="263" t="s">
        <v>113</v>
      </c>
      <c r="D46" s="263"/>
      <c r="F46" s="263" t="s">
        <v>117</v>
      </c>
      <c r="G46" s="263"/>
    </row>
    <row r="47" spans="1:10" x14ac:dyDescent="0.2">
      <c r="A47" s="134" t="s">
        <v>110</v>
      </c>
      <c r="B47" s="138">
        <v>203.92</v>
      </c>
      <c r="C47" s="156">
        <v>3</v>
      </c>
      <c r="D47" s="157">
        <f>ROUNDUP(B47*C47,0)</f>
        <v>612</v>
      </c>
      <c r="F47" s="160">
        <v>45</v>
      </c>
      <c r="G47" s="161">
        <f>B47*F47</f>
        <v>9176.4</v>
      </c>
      <c r="H47" s="157">
        <f>ROUNDUP(G47/F$51,0)</f>
        <v>598</v>
      </c>
    </row>
    <row r="48" spans="1:10" x14ac:dyDescent="0.2">
      <c r="A48" s="134" t="s">
        <v>111</v>
      </c>
      <c r="B48" s="138">
        <v>61.3</v>
      </c>
      <c r="C48" s="156">
        <v>6</v>
      </c>
      <c r="D48" s="157">
        <f t="shared" ref="D48:D49" si="15">ROUNDUP(B48*C48,0)</f>
        <v>368</v>
      </c>
      <c r="F48" s="160">
        <v>130</v>
      </c>
      <c r="G48" s="161">
        <f t="shared" ref="G48:G49" si="16">B48*F48</f>
        <v>7969</v>
      </c>
      <c r="H48" s="157">
        <f t="shared" ref="H48:H49" si="17">ROUNDUP(G48/F$51,0)</f>
        <v>519</v>
      </c>
    </row>
    <row r="49" spans="1:8" x14ac:dyDescent="0.2">
      <c r="A49" s="134" t="s">
        <v>112</v>
      </c>
      <c r="B49" s="138">
        <v>32.72</v>
      </c>
      <c r="C49" s="156">
        <v>9</v>
      </c>
      <c r="D49" s="157">
        <f t="shared" si="15"/>
        <v>295</v>
      </c>
      <c r="F49" s="160">
        <v>225</v>
      </c>
      <c r="G49" s="161">
        <f t="shared" si="16"/>
        <v>7362</v>
      </c>
      <c r="H49" s="157">
        <f t="shared" si="17"/>
        <v>480</v>
      </c>
    </row>
    <row r="50" spans="1:8" ht="15" x14ac:dyDescent="0.25">
      <c r="B50" s="152">
        <f>SUM(B47:B49)</f>
        <v>297.93999999999994</v>
      </c>
      <c r="D50" s="159">
        <f>SUM(D47:D49)</f>
        <v>1275</v>
      </c>
      <c r="G50" s="159"/>
      <c r="H50" s="159">
        <f>SUM(H47:H49)</f>
        <v>1597</v>
      </c>
    </row>
    <row r="51" spans="1:8" x14ac:dyDescent="0.2">
      <c r="E51" s="162" t="s">
        <v>118</v>
      </c>
      <c r="F51" s="161">
        <f>0.4*0.4*0.04*2400</f>
        <v>15.360000000000003</v>
      </c>
      <c r="H51" s="158">
        <f>H50*0.4*0.4*0.8</f>
        <v>204.41600000000005</v>
      </c>
    </row>
    <row r="53" spans="1:8" ht="12.75" customHeight="1" x14ac:dyDescent="0.2">
      <c r="B53" s="263" t="s">
        <v>120</v>
      </c>
      <c r="C53" s="263"/>
      <c r="D53" s="263"/>
      <c r="E53" s="263"/>
    </row>
    <row r="54" spans="1:8" x14ac:dyDescent="0.2">
      <c r="B54" s="135" t="s">
        <v>74</v>
      </c>
      <c r="C54" s="135" t="s">
        <v>75</v>
      </c>
      <c r="D54" s="135" t="s">
        <v>76</v>
      </c>
      <c r="E54" s="135" t="s">
        <v>77</v>
      </c>
    </row>
    <row r="55" spans="1:8" x14ac:dyDescent="0.2">
      <c r="B55" s="163" t="s">
        <v>81</v>
      </c>
      <c r="C55" s="163">
        <v>90</v>
      </c>
      <c r="D55" s="163">
        <v>270</v>
      </c>
      <c r="E55" s="163">
        <v>1</v>
      </c>
    </row>
    <row r="56" spans="1:8" x14ac:dyDescent="0.2">
      <c r="B56" s="163" t="s">
        <v>80</v>
      </c>
      <c r="C56" s="163">
        <v>60</v>
      </c>
      <c r="D56" s="163">
        <v>150</v>
      </c>
      <c r="E56" s="163">
        <v>12</v>
      </c>
    </row>
    <row r="57" spans="1:8" x14ac:dyDescent="0.2">
      <c r="B57" s="163" t="s">
        <v>80</v>
      </c>
      <c r="C57" s="163">
        <v>90</v>
      </c>
      <c r="D57" s="163">
        <v>150</v>
      </c>
      <c r="E57" s="163">
        <v>19</v>
      </c>
    </row>
    <row r="58" spans="1:8" x14ac:dyDescent="0.2">
      <c r="B58" s="163" t="s">
        <v>80</v>
      </c>
      <c r="C58" s="163">
        <v>90</v>
      </c>
      <c r="D58" s="163">
        <v>180</v>
      </c>
      <c r="E58" s="163">
        <v>19</v>
      </c>
    </row>
    <row r="59" spans="1:8" x14ac:dyDescent="0.2">
      <c r="B59" s="146"/>
      <c r="C59" s="146"/>
      <c r="D59" s="146"/>
      <c r="E59" s="166">
        <f>SUM(E55:E58)</f>
        <v>51</v>
      </c>
    </row>
  </sheetData>
  <mergeCells count="4">
    <mergeCell ref="B13:I13"/>
    <mergeCell ref="C46:D46"/>
    <mergeCell ref="F46:G46"/>
    <mergeCell ref="B53:E53"/>
  </mergeCells>
  <phoneticPr fontId="3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6</vt:i4>
      </vt:variant>
    </vt:vector>
  </HeadingPairs>
  <TitlesOfParts>
    <vt:vector size="11" baseType="lpstr">
      <vt:lpstr>Záradék</vt:lpstr>
      <vt:lpstr>Összesítő</vt:lpstr>
      <vt:lpstr>7000 Járulékos feladatok</vt:lpstr>
      <vt:lpstr>8000 "A" épület külső</vt:lpstr>
      <vt:lpstr>Számítások</vt:lpstr>
      <vt:lpstr>'7000 Járulékos feladatok'!Nyomtatási_cím</vt:lpstr>
      <vt:lpstr>'8000 "A" épület külső'!Nyomtatási_cím</vt:lpstr>
      <vt:lpstr>'7000 Járulékos feladatok'!Nyomtatási_terület</vt:lpstr>
      <vt:lpstr>'8000 "A" épület külső'!Nyomtatási_terület</vt:lpstr>
      <vt:lpstr>Összesítő!Nyomtatási_terület</vt:lpstr>
      <vt:lpstr>Záradék!Nyomtatási_terület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OKÖH - BL</dc:creator>
  <cp:lastModifiedBy>Bartalus László</cp:lastModifiedBy>
  <cp:lastPrinted>2023-01-24T14:05:34Z</cp:lastPrinted>
  <dcterms:created xsi:type="dcterms:W3CDTF">2011-11-15T09:17:44Z</dcterms:created>
  <dcterms:modified xsi:type="dcterms:W3CDTF">2023-02-01T08:49:05Z</dcterms:modified>
</cp:coreProperties>
</file>