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5\Biztositas\"/>
    </mc:Choice>
  </mc:AlternateContent>
  <xr:revisionPtr revIDLastSave="0" documentId="8_{20D65EB7-443B-4642-BC42-6D2891BC33C1}" xr6:coauthVersionLast="36" xr6:coauthVersionMax="36" xr10:uidLastSave="{00000000-0000-0000-0000-000000000000}"/>
  <bookViews>
    <workbookView xWindow="-105" yWindow="-105" windowWidth="23250" windowHeight="12570" tabRatio="868" xr2:uid="{00000000-000D-0000-FFFF-FFFF00000000}"/>
  </bookViews>
  <sheets>
    <sheet name="Vagyon_igenyfelmero" sheetId="2" r:id="rId1"/>
    <sheet name="Tevékenységi igényfelm." sheetId="22" r:id="rId2"/>
    <sheet name="Társbiztosítottak_új" sheetId="10" r:id="rId3"/>
    <sheet name="GÉPTÖRÉS LISTA" sheetId="8" r:id="rId4"/>
    <sheet name="ELEKTROMOS BER LISTA" sheetId="11" r:id="rId5"/>
  </sheets>
  <externalReferences>
    <externalReference r:id="rId6"/>
  </externalReferences>
  <definedNames>
    <definedName name="Aegon">#REF!</definedName>
    <definedName name="allapot">#REF!</definedName>
    <definedName name="Allianz">#REF!</definedName>
    <definedName name="amratio">#REF!</definedName>
    <definedName name="betlop">#REF!</definedName>
    <definedName name="bizt">#REF!</definedName>
    <definedName name="eanyag">#REF!</definedName>
    <definedName name="elber">#REF!</definedName>
    <definedName name="emod">#REF!</definedName>
    <definedName name="Generelai">#REF!</definedName>
    <definedName name="Groupama">#REF!</definedName>
    <definedName name="instyp">#REF!</definedName>
    <definedName name="kemod">#REF!</definedName>
    <definedName name="KH">#REF!</definedName>
    <definedName name="kocka">#REF!</definedName>
    <definedName name="kpmod">#REF!</definedName>
    <definedName name="MKB">#REF!</definedName>
    <definedName name="mmod">#REF!</definedName>
    <definedName name="mratio">#REF!</definedName>
    <definedName name="nma">#REF!</definedName>
    <definedName name="novenyek">[1]Munka1!$A$1:$A$130</definedName>
    <definedName name="Signal">#REF!</definedName>
    <definedName name="tanyag">#REF!</definedName>
    <definedName name="tuz">#REF!</definedName>
    <definedName name="Union">#REF!</definedName>
    <definedName name="Uniqa">#REF!</definedName>
    <definedName name="uve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8" l="1"/>
  <c r="H4" i="8"/>
  <c r="H5" i="8"/>
  <c r="H6" i="8"/>
  <c r="H7" i="8"/>
  <c r="H8" i="8"/>
  <c r="A27" i="22"/>
  <c r="A40" i="22" s="1"/>
  <c r="A53" i="22" s="1"/>
  <c r="A26" i="22"/>
  <c r="A39" i="22" s="1"/>
  <c r="A52" i="22" s="1"/>
  <c r="A25" i="22"/>
  <c r="A38" i="22" s="1"/>
  <c r="A51" i="22" s="1"/>
  <c r="A24" i="22"/>
  <c r="A37" i="22" s="1"/>
  <c r="A50" i="22" s="1"/>
  <c r="A23" i="22"/>
  <c r="A36" i="22" s="1"/>
  <c r="A49" i="22" s="1"/>
  <c r="A22" i="22"/>
  <c r="A35" i="22" s="1"/>
  <c r="A48" i="22" s="1"/>
  <c r="A21" i="22"/>
  <c r="A34" i="22" s="1"/>
  <c r="A47" i="22" s="1"/>
  <c r="A20" i="22"/>
  <c r="A33" i="22" s="1"/>
  <c r="A46" i="22" s="1"/>
  <c r="A19" i="22"/>
  <c r="A32" i="22" s="1"/>
  <c r="A45" i="22" s="1"/>
  <c r="A18" i="22"/>
  <c r="A31" i="22" s="1"/>
  <c r="A44" i="22" s="1"/>
  <c r="H130" i="11" l="1"/>
  <c r="D123" i="2" s="1"/>
  <c r="G130" i="11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24" i="8"/>
  <c r="C125" i="2" s="1"/>
  <c r="G131" i="11" l="1"/>
  <c r="C123" i="2"/>
  <c r="G162" i="2"/>
  <c r="G161" i="2"/>
  <c r="G160" i="2"/>
  <c r="G157" i="2"/>
  <c r="B81" i="2" l="1"/>
  <c r="B85" i="2"/>
  <c r="B89" i="2"/>
  <c r="B82" i="2"/>
  <c r="B86" i="2"/>
  <c r="B90" i="2"/>
  <c r="B80" i="2"/>
  <c r="B83" i="2"/>
  <c r="B87" i="2"/>
  <c r="B91" i="2"/>
  <c r="B84" i="2"/>
  <c r="B88" i="2"/>
  <c r="G186" i="2" l="1"/>
  <c r="G185" i="2"/>
  <c r="G184" i="2"/>
  <c r="C182" i="2"/>
  <c r="C181" i="2"/>
  <c r="C180" i="2"/>
  <c r="C179" i="2"/>
  <c r="G178" i="2"/>
  <c r="AK111" i="2" s="1"/>
  <c r="D177" i="2"/>
  <c r="G174" i="2"/>
  <c r="F182" i="2"/>
  <c r="F181" i="2"/>
  <c r="F180" i="2"/>
  <c r="F179" i="2"/>
  <c r="F177" i="2"/>
  <c r="E148" i="2"/>
  <c r="D156" i="2" s="1"/>
  <c r="E146" i="2"/>
  <c r="D155" i="2" s="1"/>
  <c r="D144" i="2"/>
  <c r="C144" i="2"/>
  <c r="D142" i="2"/>
  <c r="C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C118" i="2"/>
  <c r="E118" i="2" s="1"/>
  <c r="C117" i="2"/>
  <c r="E117" i="2" s="1"/>
  <c r="C116" i="2"/>
  <c r="E116" i="2" s="1"/>
  <c r="AK102" i="2"/>
  <c r="AJ102" i="2"/>
  <c r="AI102" i="2"/>
  <c r="AH102" i="2"/>
  <c r="AE99" i="2"/>
  <c r="D115" i="2" s="1"/>
  <c r="AD99" i="2"/>
  <c r="C115" i="2" s="1"/>
  <c r="AC99" i="2"/>
  <c r="D114" i="2" s="1"/>
  <c r="AB99" i="2"/>
  <c r="C114" i="2" s="1"/>
  <c r="AA99" i="2"/>
  <c r="D113" i="2" s="1"/>
  <c r="Z99" i="2"/>
  <c r="C113" i="2" s="1"/>
  <c r="Y99" i="2"/>
  <c r="C112" i="2" s="1"/>
  <c r="E112" i="2" s="1"/>
  <c r="X99" i="2"/>
  <c r="D111" i="2" s="1"/>
  <c r="W99" i="2"/>
  <c r="C111" i="2" s="1"/>
  <c r="V99" i="2"/>
  <c r="D110" i="2" s="1"/>
  <c r="U99" i="2"/>
  <c r="C110" i="2" s="1"/>
  <c r="T99" i="2"/>
  <c r="D109" i="2" s="1"/>
  <c r="S99" i="2"/>
  <c r="C109" i="2" s="1"/>
  <c r="R99" i="2"/>
  <c r="D108" i="2" s="1"/>
  <c r="Q99" i="2"/>
  <c r="C108" i="2" s="1"/>
  <c r="P99" i="2"/>
  <c r="O99" i="2"/>
  <c r="N99" i="2"/>
  <c r="M99" i="2"/>
  <c r="H99" i="2"/>
  <c r="AG98" i="2"/>
  <c r="AF98" i="2"/>
  <c r="AG97" i="2"/>
  <c r="AF97" i="2"/>
  <c r="AG96" i="2"/>
  <c r="AF96" i="2"/>
  <c r="AG95" i="2"/>
  <c r="AF95" i="2"/>
  <c r="AG94" i="2"/>
  <c r="AF94" i="2"/>
  <c r="AG93" i="2"/>
  <c r="AF93" i="2"/>
  <c r="AG92" i="2"/>
  <c r="AF92" i="2"/>
  <c r="AG91" i="2"/>
  <c r="AF91" i="2"/>
  <c r="AG90" i="2"/>
  <c r="AF90" i="2"/>
  <c r="AG89" i="2"/>
  <c r="AF89" i="2"/>
  <c r="AG88" i="2"/>
  <c r="AF88" i="2"/>
  <c r="AG87" i="2"/>
  <c r="AF87" i="2"/>
  <c r="AG86" i="2"/>
  <c r="AF86" i="2"/>
  <c r="AG85" i="2"/>
  <c r="AF85" i="2"/>
  <c r="AG84" i="2"/>
  <c r="AF84" i="2"/>
  <c r="AG83" i="2"/>
  <c r="AF83" i="2"/>
  <c r="AG82" i="2"/>
  <c r="AF82" i="2"/>
  <c r="AG81" i="2"/>
  <c r="AF81" i="2"/>
  <c r="AG80" i="2"/>
  <c r="AF80" i="2"/>
  <c r="AG79" i="2"/>
  <c r="AF79" i="2"/>
  <c r="AG78" i="2"/>
  <c r="AF78" i="2"/>
  <c r="AG77" i="2"/>
  <c r="AF77" i="2"/>
  <c r="AG76" i="2"/>
  <c r="AF76" i="2"/>
  <c r="AG75" i="2"/>
  <c r="AF75" i="2"/>
  <c r="AG74" i="2"/>
  <c r="AF74" i="2"/>
  <c r="AG73" i="2"/>
  <c r="AF73" i="2"/>
  <c r="AG72" i="2"/>
  <c r="AF72" i="2"/>
  <c r="AG71" i="2"/>
  <c r="AF71" i="2"/>
  <c r="AG70" i="2"/>
  <c r="AF70" i="2"/>
  <c r="AG69" i="2"/>
  <c r="AF69" i="2"/>
  <c r="AG68" i="2"/>
  <c r="AF68" i="2"/>
  <c r="AG67" i="2"/>
  <c r="AF67" i="2"/>
  <c r="AG66" i="2"/>
  <c r="AF66" i="2"/>
  <c r="AG65" i="2"/>
  <c r="AF65" i="2"/>
  <c r="AG64" i="2"/>
  <c r="AF64" i="2"/>
  <c r="AG63" i="2"/>
  <c r="AF63" i="2"/>
  <c r="AG62" i="2"/>
  <c r="AF62" i="2"/>
  <c r="AG61" i="2"/>
  <c r="AF61" i="2"/>
  <c r="AG60" i="2"/>
  <c r="AF60" i="2"/>
  <c r="AG59" i="2"/>
  <c r="AF59" i="2"/>
  <c r="AG58" i="2"/>
  <c r="AF58" i="2"/>
  <c r="AG57" i="2"/>
  <c r="AF57" i="2"/>
  <c r="AG56" i="2"/>
  <c r="AF56" i="2"/>
  <c r="AG55" i="2"/>
  <c r="AF55" i="2"/>
  <c r="AG54" i="2"/>
  <c r="AF54" i="2"/>
  <c r="AG53" i="2"/>
  <c r="AF53" i="2"/>
  <c r="AG52" i="2"/>
  <c r="AF52" i="2"/>
  <c r="AG51" i="2"/>
  <c r="AF51" i="2"/>
  <c r="AG50" i="2"/>
  <c r="AF50" i="2"/>
  <c r="AG49" i="2"/>
  <c r="AF49" i="2"/>
  <c r="AG48" i="2"/>
  <c r="AF48" i="2"/>
  <c r="AG47" i="2"/>
  <c r="AF47" i="2"/>
  <c r="AG46" i="2"/>
  <c r="AF46" i="2"/>
  <c r="AG45" i="2"/>
  <c r="AF45" i="2"/>
  <c r="AG44" i="2"/>
  <c r="AF44" i="2"/>
  <c r="AG43" i="2"/>
  <c r="AF43" i="2"/>
  <c r="AG42" i="2"/>
  <c r="AF42" i="2"/>
  <c r="AG41" i="2"/>
  <c r="AF41" i="2"/>
  <c r="AG40" i="2"/>
  <c r="AF40" i="2"/>
  <c r="AG39" i="2"/>
  <c r="AF39" i="2"/>
  <c r="AG38" i="2"/>
  <c r="AF38" i="2"/>
  <c r="AG37" i="2"/>
  <c r="AF37" i="2"/>
  <c r="AG36" i="2"/>
  <c r="AF36" i="2"/>
  <c r="AG35" i="2"/>
  <c r="AF35" i="2"/>
  <c r="AG34" i="2"/>
  <c r="AF34" i="2"/>
  <c r="AG33" i="2"/>
  <c r="AF33" i="2"/>
  <c r="AG32" i="2"/>
  <c r="AF32" i="2"/>
  <c r="AG31" i="2"/>
  <c r="AF31" i="2"/>
  <c r="AG30" i="2"/>
  <c r="AF30" i="2"/>
  <c r="AG29" i="2"/>
  <c r="AF29" i="2"/>
  <c r="AG28" i="2"/>
  <c r="AF28" i="2"/>
  <c r="AG27" i="2"/>
  <c r="AF27" i="2"/>
  <c r="AG26" i="2"/>
  <c r="AF26" i="2"/>
  <c r="AG25" i="2"/>
  <c r="AF25" i="2"/>
  <c r="AG24" i="2"/>
  <c r="AF24" i="2"/>
  <c r="AG23" i="2"/>
  <c r="AF23" i="2"/>
  <c r="AG22" i="2"/>
  <c r="AF22" i="2"/>
  <c r="AG21" i="2"/>
  <c r="AF21" i="2"/>
  <c r="AG20" i="2"/>
  <c r="AF20" i="2"/>
  <c r="AG19" i="2"/>
  <c r="AF19" i="2"/>
  <c r="AG18" i="2"/>
  <c r="AF18" i="2"/>
  <c r="AG17" i="2"/>
  <c r="AF17" i="2"/>
  <c r="AG16" i="2"/>
  <c r="AF16" i="2"/>
  <c r="AG15" i="2"/>
  <c r="AF15" i="2"/>
  <c r="AG14" i="2"/>
  <c r="AF14" i="2"/>
  <c r="AG13" i="2"/>
  <c r="AF13" i="2"/>
  <c r="AG12" i="2"/>
  <c r="AF12" i="2"/>
  <c r="AG11" i="2"/>
  <c r="AF11" i="2"/>
  <c r="AG10" i="2"/>
  <c r="AF10" i="2"/>
  <c r="AG9" i="2"/>
  <c r="AF9" i="2"/>
  <c r="AG8" i="2"/>
  <c r="AF8" i="2"/>
  <c r="AG7" i="2"/>
  <c r="AF7" i="2"/>
  <c r="AG6" i="2"/>
  <c r="AF6" i="2"/>
  <c r="AG5" i="2"/>
  <c r="AF5" i="2"/>
  <c r="F175" i="2" l="1"/>
  <c r="G155" i="2"/>
  <c r="F176" i="2"/>
  <c r="G156" i="2"/>
  <c r="E115" i="2"/>
  <c r="F115" i="2" s="1"/>
  <c r="E113" i="2"/>
  <c r="F113" i="2" s="1"/>
  <c r="E125" i="2"/>
  <c r="F125" i="2" s="1"/>
  <c r="C121" i="2"/>
  <c r="D121" i="2"/>
  <c r="E114" i="2"/>
  <c r="F114" i="2" s="1"/>
  <c r="D107" i="2"/>
  <c r="G180" i="2"/>
  <c r="F112" i="2"/>
  <c r="E109" i="2"/>
  <c r="F109" i="2" s="1"/>
  <c r="E123" i="2"/>
  <c r="E144" i="2"/>
  <c r="D153" i="2" s="1"/>
  <c r="AO88" i="2"/>
  <c r="E110" i="2"/>
  <c r="F110" i="2" s="1"/>
  <c r="G181" i="2"/>
  <c r="G177" i="2"/>
  <c r="AK110" i="2" s="1"/>
  <c r="E142" i="2"/>
  <c r="D152" i="2" s="1"/>
  <c r="AO8" i="2"/>
  <c r="AO11" i="2"/>
  <c r="AO14" i="2"/>
  <c r="AO18" i="2"/>
  <c r="AO21" i="2"/>
  <c r="AO24" i="2"/>
  <c r="AO27" i="2"/>
  <c r="AO30" i="2"/>
  <c r="AO33" i="2"/>
  <c r="AO37" i="2"/>
  <c r="AO40" i="2"/>
  <c r="AO43" i="2"/>
  <c r="AO46" i="2"/>
  <c r="AO49" i="2"/>
  <c r="AO53" i="2"/>
  <c r="AO56" i="2"/>
  <c r="AO59" i="2"/>
  <c r="AO62" i="2"/>
  <c r="AO69" i="2"/>
  <c r="AO73" i="2"/>
  <c r="AO87" i="2"/>
  <c r="AO91" i="2"/>
  <c r="AO6" i="2"/>
  <c r="AO9" i="2"/>
  <c r="AO12" i="2"/>
  <c r="AO15" i="2"/>
  <c r="AO25" i="2"/>
  <c r="AO28" i="2"/>
  <c r="AO31" i="2"/>
  <c r="AO34" i="2"/>
  <c r="AO44" i="2"/>
  <c r="AO47" i="2"/>
  <c r="AO50" i="2"/>
  <c r="AO60" i="2"/>
  <c r="AO63" i="2"/>
  <c r="AO66" i="2"/>
  <c r="AO70" i="2"/>
  <c r="AO81" i="2"/>
  <c r="AO10" i="2"/>
  <c r="AO13" i="2"/>
  <c r="AO16" i="2"/>
  <c r="AO19" i="2"/>
  <c r="AO22" i="2"/>
  <c r="AO26" i="2"/>
  <c r="AO29" i="2"/>
  <c r="AO32" i="2"/>
  <c r="AO35" i="2"/>
  <c r="AO38" i="2"/>
  <c r="AO41" i="2"/>
  <c r="AO45" i="2"/>
  <c r="AO48" i="2"/>
  <c r="AO51" i="2"/>
  <c r="AO54" i="2"/>
  <c r="AO57" i="2"/>
  <c r="AO61" i="2"/>
  <c r="AO64" i="2"/>
  <c r="AO77" i="2"/>
  <c r="AO83" i="2"/>
  <c r="AO89" i="2"/>
  <c r="AO96" i="2"/>
  <c r="AO5" i="2"/>
  <c r="AO7" i="2"/>
  <c r="AO17" i="2"/>
  <c r="AO20" i="2"/>
  <c r="AO23" i="2"/>
  <c r="AO36" i="2"/>
  <c r="AO39" i="2"/>
  <c r="AO42" i="2"/>
  <c r="AO52" i="2"/>
  <c r="AO55" i="2"/>
  <c r="AO58" i="2"/>
  <c r="AO65" i="2"/>
  <c r="AO68" i="2"/>
  <c r="AO72" i="2"/>
  <c r="AO79" i="2"/>
  <c r="E111" i="2"/>
  <c r="F111" i="2" s="1"/>
  <c r="AO75" i="2"/>
  <c r="AO78" i="2"/>
  <c r="AO85" i="2"/>
  <c r="AO92" i="2"/>
  <c r="AO97" i="2"/>
  <c r="AF99" i="2"/>
  <c r="AG99" i="2"/>
  <c r="F118" i="2"/>
  <c r="AJ101" i="2"/>
  <c r="AH101" i="2"/>
  <c r="F116" i="2"/>
  <c r="AO67" i="2"/>
  <c r="AO71" i="2"/>
  <c r="AO74" i="2"/>
  <c r="E108" i="2"/>
  <c r="F117" i="2"/>
  <c r="AI101" i="2"/>
  <c r="C107" i="2"/>
  <c r="AO95" i="2"/>
  <c r="AO93" i="2"/>
  <c r="AO84" i="2"/>
  <c r="AO80" i="2"/>
  <c r="AO76" i="2"/>
  <c r="AO98" i="2"/>
  <c r="AO94" i="2"/>
  <c r="AO90" i="2"/>
  <c r="AO86" i="2"/>
  <c r="AO82" i="2"/>
  <c r="AO101" i="2"/>
  <c r="G182" i="2"/>
  <c r="D176" i="2" l="1"/>
  <c r="G176" i="2" s="1"/>
  <c r="AK109" i="2" s="1"/>
  <c r="F172" i="2"/>
  <c r="G152" i="2"/>
  <c r="F173" i="2"/>
  <c r="G153" i="2"/>
  <c r="F123" i="2"/>
  <c r="AR101" i="2"/>
  <c r="AK107" i="2" s="1"/>
  <c r="D119" i="2"/>
  <c r="D175" i="2"/>
  <c r="G175" i="2" s="1"/>
  <c r="AK108" i="2" s="1"/>
  <c r="F108" i="2"/>
  <c r="AO99" i="2"/>
  <c r="AJ95" i="2"/>
  <c r="AJ91" i="2"/>
  <c r="AJ87" i="2"/>
  <c r="AJ83" i="2"/>
  <c r="AJ93" i="2"/>
  <c r="AJ90" i="2"/>
  <c r="AJ84" i="2"/>
  <c r="AJ77" i="2"/>
  <c r="AJ73" i="2"/>
  <c r="AJ89" i="2"/>
  <c r="AJ82" i="2"/>
  <c r="AJ80" i="2"/>
  <c r="AJ74" i="2"/>
  <c r="AJ72" i="2"/>
  <c r="AJ68" i="2"/>
  <c r="AJ97" i="2"/>
  <c r="AJ94" i="2"/>
  <c r="AJ92" i="2"/>
  <c r="AJ85" i="2"/>
  <c r="AJ81" i="2"/>
  <c r="AJ76" i="2"/>
  <c r="AJ75" i="2"/>
  <c r="AJ70" i="2"/>
  <c r="AJ67" i="2"/>
  <c r="AJ63" i="2"/>
  <c r="AJ59" i="2"/>
  <c r="AJ55" i="2"/>
  <c r="AJ51" i="2"/>
  <c r="AJ47" i="2"/>
  <c r="AJ43" i="2"/>
  <c r="AJ39" i="2"/>
  <c r="AJ35" i="2"/>
  <c r="AJ31" i="2"/>
  <c r="AJ98" i="2"/>
  <c r="AJ88" i="2"/>
  <c r="AJ86" i="2"/>
  <c r="AJ78" i="2"/>
  <c r="AJ71" i="2"/>
  <c r="AJ65" i="2"/>
  <c r="AJ62" i="2"/>
  <c r="AJ58" i="2"/>
  <c r="AJ54" i="2"/>
  <c r="AJ50" i="2"/>
  <c r="AJ46" i="2"/>
  <c r="AJ42" i="2"/>
  <c r="AJ38" i="2"/>
  <c r="AJ34" i="2"/>
  <c r="AJ30" i="2"/>
  <c r="AJ69" i="2"/>
  <c r="AJ66" i="2"/>
  <c r="AJ64" i="2"/>
  <c r="AJ61" i="2"/>
  <c r="AJ60" i="2"/>
  <c r="AJ57" i="2"/>
  <c r="AJ56" i="2"/>
  <c r="AJ53" i="2"/>
  <c r="AJ52" i="2"/>
  <c r="AJ28" i="2"/>
  <c r="AJ24" i="2"/>
  <c r="AJ20" i="2"/>
  <c r="AJ16" i="2"/>
  <c r="AJ12" i="2"/>
  <c r="AJ8" i="2"/>
  <c r="AJ96" i="2"/>
  <c r="AJ79" i="2"/>
  <c r="AJ29" i="2"/>
  <c r="AJ27" i="2"/>
  <c r="AJ23" i="2"/>
  <c r="AJ19" i="2"/>
  <c r="AJ15" i="2"/>
  <c r="AJ11" i="2"/>
  <c r="AJ7" i="2"/>
  <c r="AJ48" i="2"/>
  <c r="AJ41" i="2"/>
  <c r="AJ32" i="2"/>
  <c r="AJ5" i="2"/>
  <c r="AJ45" i="2"/>
  <c r="AJ36" i="2"/>
  <c r="AJ26" i="2"/>
  <c r="AJ25" i="2"/>
  <c r="AJ22" i="2"/>
  <c r="AJ21" i="2"/>
  <c r="AJ18" i="2"/>
  <c r="AJ17" i="2"/>
  <c r="AJ14" i="2"/>
  <c r="AJ13" i="2"/>
  <c r="AJ10" i="2"/>
  <c r="AJ9" i="2"/>
  <c r="AJ49" i="2"/>
  <c r="AJ40" i="2"/>
  <c r="AJ33" i="2"/>
  <c r="AJ6" i="2"/>
  <c r="AJ44" i="2"/>
  <c r="AJ37" i="2"/>
  <c r="C119" i="2"/>
  <c r="E107" i="2"/>
  <c r="E121" i="2"/>
  <c r="AH97" i="2"/>
  <c r="AH93" i="2"/>
  <c r="AH89" i="2"/>
  <c r="AH85" i="2"/>
  <c r="AH98" i="2"/>
  <c r="AH96" i="2"/>
  <c r="AH91" i="2"/>
  <c r="AH82" i="2"/>
  <c r="AH79" i="2"/>
  <c r="AH75" i="2"/>
  <c r="AH94" i="2"/>
  <c r="AH88" i="2"/>
  <c r="AH70" i="2"/>
  <c r="AH66" i="2"/>
  <c r="AH95" i="2"/>
  <c r="AH84" i="2"/>
  <c r="AH73" i="2"/>
  <c r="AH68" i="2"/>
  <c r="AH61" i="2"/>
  <c r="AH57" i="2"/>
  <c r="AH53" i="2"/>
  <c r="AH49" i="2"/>
  <c r="AH45" i="2"/>
  <c r="AH41" i="2"/>
  <c r="AH37" i="2"/>
  <c r="AH33" i="2"/>
  <c r="AH29" i="2"/>
  <c r="AH92" i="2"/>
  <c r="AH83" i="2"/>
  <c r="AH81" i="2"/>
  <c r="AH77" i="2"/>
  <c r="AH76" i="2"/>
  <c r="AH74" i="2"/>
  <c r="AH72" i="2"/>
  <c r="AH64" i="2"/>
  <c r="AH60" i="2"/>
  <c r="AH56" i="2"/>
  <c r="AH52" i="2"/>
  <c r="AH48" i="2"/>
  <c r="AH44" i="2"/>
  <c r="AH40" i="2"/>
  <c r="AH36" i="2"/>
  <c r="AH32" i="2"/>
  <c r="AH90" i="2"/>
  <c r="AH87" i="2"/>
  <c r="AH86" i="2"/>
  <c r="AH78" i="2"/>
  <c r="AH69" i="2"/>
  <c r="AH62" i="2"/>
  <c r="AH58" i="2"/>
  <c r="AH54" i="2"/>
  <c r="AH50" i="2"/>
  <c r="AH46" i="2"/>
  <c r="AH42" i="2"/>
  <c r="AH38" i="2"/>
  <c r="AH34" i="2"/>
  <c r="AH30" i="2"/>
  <c r="AH26" i="2"/>
  <c r="AH22" i="2"/>
  <c r="AH18" i="2"/>
  <c r="AH14" i="2"/>
  <c r="AH10" i="2"/>
  <c r="AH6" i="2"/>
  <c r="AH80" i="2"/>
  <c r="AH71" i="2"/>
  <c r="AH63" i="2"/>
  <c r="AH59" i="2"/>
  <c r="AH55" i="2"/>
  <c r="AH51" i="2"/>
  <c r="AH47" i="2"/>
  <c r="AH43" i="2"/>
  <c r="AH39" i="2"/>
  <c r="AH35" i="2"/>
  <c r="AH31" i="2"/>
  <c r="AH25" i="2"/>
  <c r="AH21" i="2"/>
  <c r="AH17" i="2"/>
  <c r="AH13" i="2"/>
  <c r="AH9" i="2"/>
  <c r="AH67" i="2"/>
  <c r="AH5" i="2"/>
  <c r="AH20" i="2"/>
  <c r="AH12" i="2"/>
  <c r="AH16" i="2"/>
  <c r="AH27" i="2"/>
  <c r="AH23" i="2"/>
  <c r="AH19" i="2"/>
  <c r="AH15" i="2"/>
  <c r="AH11" i="2"/>
  <c r="AH7" i="2"/>
  <c r="AH65" i="2"/>
  <c r="AH28" i="2"/>
  <c r="AH24" i="2"/>
  <c r="AH8" i="2"/>
  <c r="AI96" i="2"/>
  <c r="AI92" i="2"/>
  <c r="AM92" i="2" s="1"/>
  <c r="AI88" i="2"/>
  <c r="AI84" i="2"/>
  <c r="AI95" i="2"/>
  <c r="AI89" i="2"/>
  <c r="AM89" i="2" s="1"/>
  <c r="AI86" i="2"/>
  <c r="AI81" i="2"/>
  <c r="AI78" i="2"/>
  <c r="AI74" i="2"/>
  <c r="AM74" i="2" s="1"/>
  <c r="AI93" i="2"/>
  <c r="AI90" i="2"/>
  <c r="AI79" i="2"/>
  <c r="AI76" i="2"/>
  <c r="AM76" i="2" s="1"/>
  <c r="AI69" i="2"/>
  <c r="AI65" i="2"/>
  <c r="AI83" i="2"/>
  <c r="AI77" i="2"/>
  <c r="AM77" i="2" s="1"/>
  <c r="AI72" i="2"/>
  <c r="AI66" i="2"/>
  <c r="AI64" i="2"/>
  <c r="AI60" i="2"/>
  <c r="AM60" i="2" s="1"/>
  <c r="AI56" i="2"/>
  <c r="AI52" i="2"/>
  <c r="AI48" i="2"/>
  <c r="AI44" i="2"/>
  <c r="AM44" i="2" s="1"/>
  <c r="AI40" i="2"/>
  <c r="AI36" i="2"/>
  <c r="AI32" i="2"/>
  <c r="AI97" i="2"/>
  <c r="AM97" i="2" s="1"/>
  <c r="AI94" i="2"/>
  <c r="AI91" i="2"/>
  <c r="AI85" i="2"/>
  <c r="AI75" i="2"/>
  <c r="AM75" i="2" s="1"/>
  <c r="AI70" i="2"/>
  <c r="AI67" i="2"/>
  <c r="AI63" i="2"/>
  <c r="AI59" i="2"/>
  <c r="AM59" i="2" s="1"/>
  <c r="AI55" i="2"/>
  <c r="AI51" i="2"/>
  <c r="AI47" i="2"/>
  <c r="AI43" i="2"/>
  <c r="AM43" i="2" s="1"/>
  <c r="AI39" i="2"/>
  <c r="AI35" i="2"/>
  <c r="AI31" i="2"/>
  <c r="AI87" i="2"/>
  <c r="AM87" i="2" s="1"/>
  <c r="AI82" i="2"/>
  <c r="AI62" i="2"/>
  <c r="AI58" i="2"/>
  <c r="AI54" i="2"/>
  <c r="AM54" i="2" s="1"/>
  <c r="AI80" i="2"/>
  <c r="AI71" i="2"/>
  <c r="AI68" i="2"/>
  <c r="AI61" i="2"/>
  <c r="AM61" i="2" s="1"/>
  <c r="AI57" i="2"/>
  <c r="AI53" i="2"/>
  <c r="AI49" i="2"/>
  <c r="AI45" i="2"/>
  <c r="AM45" i="2" s="1"/>
  <c r="AI41" i="2"/>
  <c r="AI37" i="2"/>
  <c r="AI33" i="2"/>
  <c r="AI25" i="2"/>
  <c r="AM25" i="2" s="1"/>
  <c r="AI21" i="2"/>
  <c r="AI17" i="2"/>
  <c r="AI13" i="2"/>
  <c r="AI9" i="2"/>
  <c r="AM9" i="2" s="1"/>
  <c r="AI98" i="2"/>
  <c r="AI28" i="2"/>
  <c r="AI24" i="2"/>
  <c r="AI20" i="2"/>
  <c r="AM20" i="2" s="1"/>
  <c r="AI16" i="2"/>
  <c r="AI12" i="2"/>
  <c r="AI8" i="2"/>
  <c r="AI73" i="2"/>
  <c r="AM73" i="2" s="1"/>
  <c r="AI50" i="2"/>
  <c r="AI34" i="2"/>
  <c r="AI30" i="2"/>
  <c r="AI38" i="2"/>
  <c r="AM38" i="2" s="1"/>
  <c r="AI27" i="2"/>
  <c r="AI23" i="2"/>
  <c r="AI19" i="2"/>
  <c r="AI15" i="2"/>
  <c r="AM15" i="2" s="1"/>
  <c r="AI11" i="2"/>
  <c r="AI7" i="2"/>
  <c r="AI42" i="2"/>
  <c r="AI29" i="2"/>
  <c r="AM29" i="2" s="1"/>
  <c r="AI26" i="2"/>
  <c r="AI22" i="2"/>
  <c r="AI18" i="2"/>
  <c r="AI14" i="2"/>
  <c r="AM14" i="2" s="1"/>
  <c r="AI10" i="2"/>
  <c r="AI46" i="2"/>
  <c r="AI6" i="2"/>
  <c r="AI5" i="2"/>
  <c r="AM6" i="2" l="1"/>
  <c r="AM19" i="2"/>
  <c r="AM24" i="2"/>
  <c r="AM49" i="2"/>
  <c r="AM31" i="2"/>
  <c r="AM85" i="2"/>
  <c r="AM64" i="2"/>
  <c r="AM79" i="2"/>
  <c r="AM95" i="2"/>
  <c r="AM42" i="2"/>
  <c r="AM8" i="2"/>
  <c r="AM33" i="2"/>
  <c r="AM58" i="2"/>
  <c r="AM63" i="2"/>
  <c r="AM48" i="2"/>
  <c r="AM96" i="2"/>
  <c r="AM46" i="2"/>
  <c r="AM22" i="2"/>
  <c r="AM7" i="2"/>
  <c r="AM23" i="2"/>
  <c r="AM34" i="2"/>
  <c r="AM12" i="2"/>
  <c r="AM28" i="2"/>
  <c r="AM17" i="2"/>
  <c r="AM37" i="2"/>
  <c r="AM53" i="2"/>
  <c r="AM71" i="2"/>
  <c r="AM62" i="2"/>
  <c r="AM35" i="2"/>
  <c r="AM51" i="2"/>
  <c r="AM67" i="2"/>
  <c r="AM91" i="2"/>
  <c r="AM36" i="2"/>
  <c r="AM52" i="2"/>
  <c r="AM66" i="2"/>
  <c r="AM65" i="2"/>
  <c r="AM90" i="2"/>
  <c r="AM81" i="2"/>
  <c r="AM84" i="2"/>
  <c r="AM18" i="2"/>
  <c r="AM30" i="2"/>
  <c r="AM13" i="2"/>
  <c r="AM68" i="2"/>
  <c r="AM47" i="2"/>
  <c r="AM32" i="2"/>
  <c r="AM83" i="2"/>
  <c r="AM78" i="2"/>
  <c r="AM10" i="2"/>
  <c r="AM26" i="2"/>
  <c r="AM11" i="2"/>
  <c r="AM27" i="2"/>
  <c r="AM50" i="2"/>
  <c r="AM16" i="2"/>
  <c r="AM98" i="2"/>
  <c r="AM21" i="2"/>
  <c r="AM41" i="2"/>
  <c r="AM57" i="2"/>
  <c r="AM80" i="2"/>
  <c r="AM82" i="2"/>
  <c r="AM39" i="2"/>
  <c r="AM55" i="2"/>
  <c r="AM70" i="2"/>
  <c r="AM94" i="2"/>
  <c r="AM40" i="2"/>
  <c r="AM56" i="2"/>
  <c r="AM72" i="2"/>
  <c r="AM69" i="2"/>
  <c r="AM93" i="2"/>
  <c r="AM86" i="2"/>
  <c r="AM88" i="2"/>
  <c r="G163" i="2"/>
  <c r="G167" i="2" s="1"/>
  <c r="AK65" i="2"/>
  <c r="AL65" i="2" s="1"/>
  <c r="AN65" i="2" s="1"/>
  <c r="AP65" i="2" s="1"/>
  <c r="AK28" i="2"/>
  <c r="AL28" i="2" s="1"/>
  <c r="AK15" i="2"/>
  <c r="AL15" i="2" s="1"/>
  <c r="AN15" i="2" s="1"/>
  <c r="AP15" i="2" s="1"/>
  <c r="AK67" i="2"/>
  <c r="AL67" i="2" s="1"/>
  <c r="AK21" i="2"/>
  <c r="AL21" i="2" s="1"/>
  <c r="AK39" i="2"/>
  <c r="AL39" i="2" s="1"/>
  <c r="AK55" i="2"/>
  <c r="AL55" i="2" s="1"/>
  <c r="AK80" i="2"/>
  <c r="AL80" i="2" s="1"/>
  <c r="AK34" i="2"/>
  <c r="AL34" i="2" s="1"/>
  <c r="AK50" i="2"/>
  <c r="AL50" i="2" s="1"/>
  <c r="AK41" i="2"/>
  <c r="AL41" i="2" s="1"/>
  <c r="AK57" i="2"/>
  <c r="AL57" i="2" s="1"/>
  <c r="AK84" i="2"/>
  <c r="AL84" i="2" s="1"/>
  <c r="AK98" i="2"/>
  <c r="AL98" i="2" s="1"/>
  <c r="AJ99" i="2"/>
  <c r="AK16" i="2"/>
  <c r="AL16" i="2" s="1"/>
  <c r="AK69" i="2"/>
  <c r="AL69" i="2" s="1"/>
  <c r="AK90" i="2"/>
  <c r="AL90" i="2" s="1"/>
  <c r="AK79" i="2"/>
  <c r="AL79" i="2" s="1"/>
  <c r="AK60" i="2"/>
  <c r="AL60" i="2" s="1"/>
  <c r="AN60" i="2" s="1"/>
  <c r="AP60" i="2" s="1"/>
  <c r="AK92" i="2"/>
  <c r="AL92" i="2" s="1"/>
  <c r="AN92" i="2" s="1"/>
  <c r="AP92" i="2" s="1"/>
  <c r="AK19" i="2"/>
  <c r="AL19" i="2" s="1"/>
  <c r="AK12" i="2"/>
  <c r="AL12" i="2" s="1"/>
  <c r="AN12" i="2" s="1"/>
  <c r="AP12" i="2" s="1"/>
  <c r="AK9" i="2"/>
  <c r="AL9" i="2" s="1"/>
  <c r="AN9" i="2" s="1"/>
  <c r="AP9" i="2" s="1"/>
  <c r="AK25" i="2"/>
  <c r="AL25" i="2" s="1"/>
  <c r="AN25" i="2" s="1"/>
  <c r="AP25" i="2" s="1"/>
  <c r="AK43" i="2"/>
  <c r="AL43" i="2" s="1"/>
  <c r="AN43" i="2" s="1"/>
  <c r="AP43" i="2" s="1"/>
  <c r="AK59" i="2"/>
  <c r="AL59" i="2" s="1"/>
  <c r="AN59" i="2" s="1"/>
  <c r="AP59" i="2" s="1"/>
  <c r="AK6" i="2"/>
  <c r="AL6" i="2" s="1"/>
  <c r="AK22" i="2"/>
  <c r="AL22" i="2" s="1"/>
  <c r="AK38" i="2"/>
  <c r="AL38" i="2" s="1"/>
  <c r="AN38" i="2" s="1"/>
  <c r="AP38" i="2" s="1"/>
  <c r="AK54" i="2"/>
  <c r="AL54" i="2" s="1"/>
  <c r="AN54" i="2" s="1"/>
  <c r="AP54" i="2" s="1"/>
  <c r="AK78" i="2"/>
  <c r="AL78" i="2" s="1"/>
  <c r="AN78" i="2" s="1"/>
  <c r="AP78" i="2" s="1"/>
  <c r="AK32" i="2"/>
  <c r="AL32" i="2" s="1"/>
  <c r="AK48" i="2"/>
  <c r="AL48" i="2" s="1"/>
  <c r="AK64" i="2"/>
  <c r="AL64" i="2" s="1"/>
  <c r="AK77" i="2"/>
  <c r="AL77" i="2" s="1"/>
  <c r="AN77" i="2" s="1"/>
  <c r="AP77" i="2" s="1"/>
  <c r="AK29" i="2"/>
  <c r="AL29" i="2" s="1"/>
  <c r="AN29" i="2" s="1"/>
  <c r="AP29" i="2" s="1"/>
  <c r="AK45" i="2"/>
  <c r="AL45" i="2" s="1"/>
  <c r="AN45" i="2" s="1"/>
  <c r="AP45" i="2" s="1"/>
  <c r="AK61" i="2"/>
  <c r="AL61" i="2" s="1"/>
  <c r="AN61" i="2" s="1"/>
  <c r="AP61" i="2" s="1"/>
  <c r="AK95" i="2"/>
  <c r="AL95" i="2" s="1"/>
  <c r="AK88" i="2"/>
  <c r="AL88" i="2" s="1"/>
  <c r="AK82" i="2"/>
  <c r="AL82" i="2" s="1"/>
  <c r="AK85" i="2"/>
  <c r="AL85" i="2" s="1"/>
  <c r="F121" i="2"/>
  <c r="D173" i="2"/>
  <c r="G173" i="2" s="1"/>
  <c r="AM101" i="2" s="1"/>
  <c r="AK18" i="2"/>
  <c r="AL18" i="2" s="1"/>
  <c r="AK76" i="2"/>
  <c r="AL76" i="2" s="1"/>
  <c r="AN76" i="2" s="1"/>
  <c r="AP76" i="2" s="1"/>
  <c r="AK8" i="2"/>
  <c r="AL8" i="2" s="1"/>
  <c r="AN8" i="2" s="1"/>
  <c r="AP8" i="2" s="1"/>
  <c r="AK7" i="2"/>
  <c r="AL7" i="2" s="1"/>
  <c r="AN7" i="2" s="1"/>
  <c r="AP7" i="2" s="1"/>
  <c r="AK23" i="2"/>
  <c r="AL23" i="2" s="1"/>
  <c r="AK20" i="2"/>
  <c r="AL20" i="2" s="1"/>
  <c r="AN20" i="2" s="1"/>
  <c r="AP20" i="2" s="1"/>
  <c r="AK13" i="2"/>
  <c r="AL13" i="2" s="1"/>
  <c r="AK31" i="2"/>
  <c r="AL31" i="2" s="1"/>
  <c r="AK47" i="2"/>
  <c r="AL47" i="2" s="1"/>
  <c r="AK63" i="2"/>
  <c r="AL63" i="2" s="1"/>
  <c r="AN63" i="2" s="1"/>
  <c r="AP63" i="2" s="1"/>
  <c r="AK10" i="2"/>
  <c r="AL10" i="2" s="1"/>
  <c r="AK26" i="2"/>
  <c r="AL26" i="2" s="1"/>
  <c r="AK42" i="2"/>
  <c r="AL42" i="2" s="1"/>
  <c r="AK58" i="2"/>
  <c r="AL58" i="2" s="1"/>
  <c r="AK86" i="2"/>
  <c r="AL86" i="2" s="1"/>
  <c r="AK36" i="2"/>
  <c r="AL36" i="2" s="1"/>
  <c r="AK52" i="2"/>
  <c r="AL52" i="2" s="1"/>
  <c r="AK72" i="2"/>
  <c r="AL72" i="2" s="1"/>
  <c r="AN72" i="2" s="1"/>
  <c r="AP72" i="2" s="1"/>
  <c r="AK81" i="2"/>
  <c r="AL81" i="2" s="1"/>
  <c r="AK33" i="2"/>
  <c r="AL33" i="2" s="1"/>
  <c r="AN33" i="2" s="1"/>
  <c r="AP33" i="2" s="1"/>
  <c r="AK49" i="2"/>
  <c r="AL49" i="2" s="1"/>
  <c r="AK68" i="2"/>
  <c r="AL68" i="2" s="1"/>
  <c r="AK66" i="2"/>
  <c r="AL66" i="2" s="1"/>
  <c r="AN66" i="2" s="1"/>
  <c r="AP66" i="2" s="1"/>
  <c r="AK94" i="2"/>
  <c r="AL94" i="2" s="1"/>
  <c r="AK91" i="2"/>
  <c r="AL91" i="2" s="1"/>
  <c r="AK89" i="2"/>
  <c r="AL89" i="2" s="1"/>
  <c r="AN89" i="2" s="1"/>
  <c r="AP89" i="2" s="1"/>
  <c r="F107" i="2"/>
  <c r="E119" i="2"/>
  <c r="AK44" i="2"/>
  <c r="AL44" i="2" s="1"/>
  <c r="AN44" i="2" s="1"/>
  <c r="AP44" i="2" s="1"/>
  <c r="AK97" i="2"/>
  <c r="AL97" i="2" s="1"/>
  <c r="AN97" i="2" s="1"/>
  <c r="AP97" i="2" s="1"/>
  <c r="AI99" i="2"/>
  <c r="AM5" i="2"/>
  <c r="AK24" i="2"/>
  <c r="AL24" i="2" s="1"/>
  <c r="AK11" i="2"/>
  <c r="AL11" i="2" s="1"/>
  <c r="AN11" i="2" s="1"/>
  <c r="AP11" i="2" s="1"/>
  <c r="AK27" i="2"/>
  <c r="AL27" i="2" s="1"/>
  <c r="AN27" i="2" s="1"/>
  <c r="AP27" i="2" s="1"/>
  <c r="AH99" i="2"/>
  <c r="AK5" i="2"/>
  <c r="AK17" i="2"/>
  <c r="AL17" i="2" s="1"/>
  <c r="AK35" i="2"/>
  <c r="AL35" i="2" s="1"/>
  <c r="AK51" i="2"/>
  <c r="AL51" i="2" s="1"/>
  <c r="AK71" i="2"/>
  <c r="AL71" i="2" s="1"/>
  <c r="AK14" i="2"/>
  <c r="AL14" i="2" s="1"/>
  <c r="AN14" i="2" s="1"/>
  <c r="AP14" i="2" s="1"/>
  <c r="AK30" i="2"/>
  <c r="AL30" i="2" s="1"/>
  <c r="AK46" i="2"/>
  <c r="AL46" i="2" s="1"/>
  <c r="AK62" i="2"/>
  <c r="AL62" i="2" s="1"/>
  <c r="AK87" i="2"/>
  <c r="AL87" i="2" s="1"/>
  <c r="AN87" i="2" s="1"/>
  <c r="AP87" i="2" s="1"/>
  <c r="AK40" i="2"/>
  <c r="AL40" i="2" s="1"/>
  <c r="AK56" i="2"/>
  <c r="AL56" i="2" s="1"/>
  <c r="AK74" i="2"/>
  <c r="AL74" i="2" s="1"/>
  <c r="AN74" i="2" s="1"/>
  <c r="AP74" i="2" s="1"/>
  <c r="AK83" i="2"/>
  <c r="AL83" i="2" s="1"/>
  <c r="AN83" i="2" s="1"/>
  <c r="AP83" i="2" s="1"/>
  <c r="AK37" i="2"/>
  <c r="AL37" i="2" s="1"/>
  <c r="AK53" i="2"/>
  <c r="AL53" i="2" s="1"/>
  <c r="AK73" i="2"/>
  <c r="AL73" i="2" s="1"/>
  <c r="AN73" i="2" s="1"/>
  <c r="AP73" i="2" s="1"/>
  <c r="AK70" i="2"/>
  <c r="AL70" i="2" s="1"/>
  <c r="AK75" i="2"/>
  <c r="AL75" i="2" s="1"/>
  <c r="AN75" i="2" s="1"/>
  <c r="AP75" i="2" s="1"/>
  <c r="AK96" i="2"/>
  <c r="AL96" i="2" s="1"/>
  <c r="AK93" i="2"/>
  <c r="AL93" i="2" s="1"/>
  <c r="AN69" i="2" l="1"/>
  <c r="AP69" i="2" s="1"/>
  <c r="AN53" i="2"/>
  <c r="AP53" i="2" s="1"/>
  <c r="AN56" i="2"/>
  <c r="AP56" i="2" s="1"/>
  <c r="AN46" i="2"/>
  <c r="AP46" i="2" s="1"/>
  <c r="AN36" i="2"/>
  <c r="AP36" i="2" s="1"/>
  <c r="AN26" i="2"/>
  <c r="AP26" i="2" s="1"/>
  <c r="AN88" i="2"/>
  <c r="AP88" i="2" s="1"/>
  <c r="AN37" i="2"/>
  <c r="AP37" i="2" s="1"/>
  <c r="AN30" i="2"/>
  <c r="AP30" i="2" s="1"/>
  <c r="AN81" i="2"/>
  <c r="AP81" i="2" s="1"/>
  <c r="AN13" i="2"/>
  <c r="AP13" i="2" s="1"/>
  <c r="AN95" i="2"/>
  <c r="AP95" i="2" s="1"/>
  <c r="AN22" i="2"/>
  <c r="AP22" i="2" s="1"/>
  <c r="AN6" i="2"/>
  <c r="AP6" i="2" s="1"/>
  <c r="AN16" i="2"/>
  <c r="AP16" i="2" s="1"/>
  <c r="AN57" i="2"/>
  <c r="AP57" i="2" s="1"/>
  <c r="AN80" i="2"/>
  <c r="AP80" i="2" s="1"/>
  <c r="AN32" i="2"/>
  <c r="AP32" i="2" s="1"/>
  <c r="AN34" i="2"/>
  <c r="AP34" i="2" s="1"/>
  <c r="AN55" i="2"/>
  <c r="AP55" i="2" s="1"/>
  <c r="AN96" i="2"/>
  <c r="AP96" i="2" s="1"/>
  <c r="AN51" i="2"/>
  <c r="AP51" i="2" s="1"/>
  <c r="AM99" i="2"/>
  <c r="AN94" i="2"/>
  <c r="AP94" i="2" s="1"/>
  <c r="AN31" i="2"/>
  <c r="AP31" i="2" s="1"/>
  <c r="AN84" i="2"/>
  <c r="AP84" i="2" s="1"/>
  <c r="AN21" i="2"/>
  <c r="AP21" i="2" s="1"/>
  <c r="AN35" i="2"/>
  <c r="AP35" i="2" s="1"/>
  <c r="AN86" i="2"/>
  <c r="AP86" i="2" s="1"/>
  <c r="AN67" i="2"/>
  <c r="AP67" i="2" s="1"/>
  <c r="AN70" i="2"/>
  <c r="AP70" i="2" s="1"/>
  <c r="AN58" i="2"/>
  <c r="AP58" i="2" s="1"/>
  <c r="AN85" i="2"/>
  <c r="AP85" i="2" s="1"/>
  <c r="AN90" i="2"/>
  <c r="AP90" i="2" s="1"/>
  <c r="AN52" i="2"/>
  <c r="AP52" i="2" s="1"/>
  <c r="AN42" i="2"/>
  <c r="AP42" i="2" s="1"/>
  <c r="AN19" i="2"/>
  <c r="AP19" i="2" s="1"/>
  <c r="AN98" i="2"/>
  <c r="AP98" i="2" s="1"/>
  <c r="AN10" i="2"/>
  <c r="AP10" i="2" s="1"/>
  <c r="AN17" i="2"/>
  <c r="AP17" i="2" s="1"/>
  <c r="AN68" i="2"/>
  <c r="AP68" i="2" s="1"/>
  <c r="AN64" i="2"/>
  <c r="AP64" i="2" s="1"/>
  <c r="AN79" i="2"/>
  <c r="AP79" i="2" s="1"/>
  <c r="AN41" i="2"/>
  <c r="AP41" i="2" s="1"/>
  <c r="AN40" i="2"/>
  <c r="AP40" i="2" s="1"/>
  <c r="AN93" i="2"/>
  <c r="AP93" i="2" s="1"/>
  <c r="AN62" i="2"/>
  <c r="AP62" i="2" s="1"/>
  <c r="AN71" i="2"/>
  <c r="AP71" i="2" s="1"/>
  <c r="AN24" i="2"/>
  <c r="AP24" i="2" s="1"/>
  <c r="AN91" i="2"/>
  <c r="AP91" i="2" s="1"/>
  <c r="AN49" i="2"/>
  <c r="AP49" i="2" s="1"/>
  <c r="AN47" i="2"/>
  <c r="AP47" i="2" s="1"/>
  <c r="AN23" i="2"/>
  <c r="AP23" i="2" s="1"/>
  <c r="AN18" i="2"/>
  <c r="AP18" i="2" s="1"/>
  <c r="AN82" i="2"/>
  <c r="AP82" i="2" s="1"/>
  <c r="AN48" i="2"/>
  <c r="AP48" i="2" s="1"/>
  <c r="AN50" i="2"/>
  <c r="AP50" i="2" s="1"/>
  <c r="AN39" i="2"/>
  <c r="AP39" i="2" s="1"/>
  <c r="AN28" i="2"/>
  <c r="AP28" i="2" s="1"/>
  <c r="D172" i="2"/>
  <c r="G172" i="2" s="1"/>
  <c r="F119" i="2"/>
  <c r="AK101" i="2"/>
  <c r="AK99" i="2"/>
  <c r="AL5" i="2"/>
  <c r="G183" i="2" l="1"/>
  <c r="G187" i="2" s="1"/>
  <c r="AP101" i="2"/>
  <c r="AL101" i="2"/>
  <c r="AN101" i="2"/>
  <c r="AL99" i="2"/>
  <c r="AN5" i="2"/>
  <c r="AR83" i="2"/>
  <c r="AR82" i="2"/>
  <c r="AR81" i="2"/>
  <c r="AR64" i="2"/>
  <c r="AR74" i="2"/>
  <c r="AR55" i="2"/>
  <c r="AR39" i="2"/>
  <c r="AR94" i="2"/>
  <c r="AR78" i="2"/>
  <c r="AR54" i="2"/>
  <c r="AR38" i="2"/>
  <c r="AR60" i="2"/>
  <c r="AR20" i="2"/>
  <c r="AR71" i="2"/>
  <c r="AR19" i="2"/>
  <c r="AR44" i="2"/>
  <c r="AR18" i="2"/>
  <c r="AR67" i="2"/>
  <c r="AR76" i="2"/>
  <c r="AR32" i="2"/>
  <c r="AR13" i="2"/>
  <c r="AR40" i="2"/>
  <c r="AR33" i="2"/>
  <c r="AR85" i="2"/>
  <c r="AR84" i="2"/>
  <c r="AR59" i="2"/>
  <c r="AR97" i="2"/>
  <c r="AR58" i="2"/>
  <c r="AR70" i="2"/>
  <c r="AR8" i="2"/>
  <c r="AR7" i="2"/>
  <c r="AR6" i="2"/>
  <c r="AR45" i="2"/>
  <c r="AR57" i="2"/>
  <c r="AR61" i="2"/>
  <c r="AR95" i="2"/>
  <c r="AR98" i="2"/>
  <c r="AR75" i="2"/>
  <c r="AR93" i="2"/>
  <c r="AR69" i="2"/>
  <c r="AR51" i="2"/>
  <c r="AR35" i="2"/>
  <c r="AR86" i="2"/>
  <c r="AR66" i="2"/>
  <c r="AR50" i="2"/>
  <c r="AR34" i="2"/>
  <c r="AR56" i="2"/>
  <c r="AR16" i="2"/>
  <c r="AR28" i="2"/>
  <c r="AR15" i="2"/>
  <c r="AR41" i="2"/>
  <c r="AR14" i="2"/>
  <c r="AR53" i="2"/>
  <c r="AR65" i="2"/>
  <c r="AR25" i="2"/>
  <c r="AR9" i="2"/>
  <c r="AR37" i="2"/>
  <c r="AR29" i="2"/>
  <c r="AR87" i="2"/>
  <c r="AR68" i="2"/>
  <c r="AR43" i="2"/>
  <c r="AR79" i="2"/>
  <c r="AR42" i="2"/>
  <c r="AR24" i="2"/>
  <c r="AR23" i="2"/>
  <c r="AR22" i="2"/>
  <c r="AR88" i="2"/>
  <c r="AR17" i="2"/>
  <c r="AR36" i="2"/>
  <c r="AR91" i="2"/>
  <c r="AR92" i="2"/>
  <c r="AR77" i="2"/>
  <c r="AR72" i="2"/>
  <c r="AR89" i="2"/>
  <c r="AR63" i="2"/>
  <c r="AR47" i="2"/>
  <c r="AR31" i="2"/>
  <c r="AR80" i="2"/>
  <c r="AR62" i="2"/>
  <c r="AR46" i="2"/>
  <c r="AR30" i="2"/>
  <c r="AR52" i="2"/>
  <c r="AR12" i="2"/>
  <c r="AR27" i="2"/>
  <c r="AR11" i="2"/>
  <c r="AR26" i="2"/>
  <c r="AR10" i="2"/>
  <c r="AR90" i="2"/>
  <c r="AR48" i="2"/>
  <c r="AR21" i="2"/>
  <c r="AR96" i="2"/>
  <c r="AR49" i="2"/>
  <c r="AR5" i="2"/>
  <c r="AR73" i="2"/>
  <c r="AN99" i="2" l="1"/>
  <c r="AP5" i="2"/>
  <c r="AR99" i="2"/>
  <c r="AS101" i="2"/>
  <c r="AS103" i="2" s="1"/>
  <c r="AQ101" i="2"/>
  <c r="J105" i="2"/>
  <c r="AS51" i="2" l="1"/>
  <c r="AS52" i="2"/>
  <c r="AS76" i="2"/>
  <c r="AS42" i="2"/>
  <c r="AS37" i="2"/>
  <c r="AS20" i="2"/>
  <c r="AS61" i="2"/>
  <c r="AS83" i="2"/>
  <c r="AS44" i="2"/>
  <c r="AS62" i="2"/>
  <c r="AS54" i="2"/>
  <c r="AS72" i="2"/>
  <c r="AS68" i="2"/>
  <c r="AS15" i="2"/>
  <c r="AS24" i="2"/>
  <c r="AS6" i="2"/>
  <c r="AS78" i="2"/>
  <c r="AS59" i="2"/>
  <c r="AS48" i="2"/>
  <c r="AS81" i="2"/>
  <c r="AS22" i="2"/>
  <c r="AS56" i="2"/>
  <c r="AS16" i="2"/>
  <c r="AS71" i="2"/>
  <c r="AS8" i="2"/>
  <c r="AS50" i="2"/>
  <c r="AS43" i="2"/>
  <c r="AS31" i="2"/>
  <c r="AS5" i="2"/>
  <c r="AS13" i="2"/>
  <c r="AS77" i="2"/>
  <c r="AS39" i="2"/>
  <c r="AS33" i="2"/>
  <c r="AS75" i="2"/>
  <c r="AS65" i="2"/>
  <c r="AS91" i="2"/>
  <c r="AS26" i="2"/>
  <c r="AS70" i="2"/>
  <c r="AS47" i="2"/>
  <c r="AS64" i="2"/>
  <c r="AS32" i="2"/>
  <c r="AS95" i="2"/>
  <c r="AS41" i="2"/>
  <c r="AS88" i="2"/>
  <c r="AS12" i="2"/>
  <c r="AS18" i="2"/>
  <c r="AS9" i="2"/>
  <c r="AK116" i="2"/>
  <c r="AQ16" i="2"/>
  <c r="AQ65" i="2"/>
  <c r="AQ98" i="2"/>
  <c r="AQ21" i="2"/>
  <c r="AQ41" i="2"/>
  <c r="AQ39" i="2"/>
  <c r="AQ28" i="2"/>
  <c r="AQ69" i="2"/>
  <c r="AQ80" i="2"/>
  <c r="AQ90" i="2"/>
  <c r="AQ55" i="2"/>
  <c r="AQ57" i="2"/>
  <c r="AQ15" i="2"/>
  <c r="AQ34" i="2"/>
  <c r="AQ84" i="2"/>
  <c r="AQ67" i="2"/>
  <c r="AQ50" i="2"/>
  <c r="AQ79" i="2"/>
  <c r="AQ40" i="2"/>
  <c r="AQ78" i="2"/>
  <c r="AQ17" i="2"/>
  <c r="AQ36" i="2"/>
  <c r="AQ76" i="2"/>
  <c r="AQ54" i="2"/>
  <c r="AQ30" i="2"/>
  <c r="AQ77" i="2"/>
  <c r="AQ73" i="2"/>
  <c r="AQ81" i="2"/>
  <c r="AQ8" i="2"/>
  <c r="AQ38" i="2"/>
  <c r="AQ75" i="2"/>
  <c r="AQ95" i="2"/>
  <c r="AQ56" i="2"/>
  <c r="AQ68" i="2"/>
  <c r="AQ20" i="2"/>
  <c r="AQ32" i="2"/>
  <c r="AQ27" i="2"/>
  <c r="AQ70" i="2"/>
  <c r="AQ11" i="2"/>
  <c r="AQ26" i="2"/>
  <c r="AQ85" i="2"/>
  <c r="AQ59" i="2"/>
  <c r="AQ44" i="2"/>
  <c r="AQ9" i="2"/>
  <c r="AQ74" i="2"/>
  <c r="AQ86" i="2"/>
  <c r="AQ49" i="2"/>
  <c r="AQ87" i="2"/>
  <c r="AQ97" i="2"/>
  <c r="AQ94" i="2"/>
  <c r="AQ31" i="2"/>
  <c r="AQ61" i="2"/>
  <c r="AQ12" i="2"/>
  <c r="AQ52" i="2"/>
  <c r="AQ83" i="2"/>
  <c r="AQ62" i="2"/>
  <c r="AQ24" i="2"/>
  <c r="AQ10" i="2"/>
  <c r="AQ45" i="2"/>
  <c r="AQ19" i="2"/>
  <c r="AQ91" i="2"/>
  <c r="AQ96" i="2"/>
  <c r="AQ51" i="2"/>
  <c r="AQ58" i="2"/>
  <c r="AQ88" i="2"/>
  <c r="AQ25" i="2"/>
  <c r="AQ47" i="2"/>
  <c r="AQ14" i="2"/>
  <c r="AQ33" i="2"/>
  <c r="AQ7" i="2"/>
  <c r="AQ64" i="2"/>
  <c r="AQ37" i="2"/>
  <c r="AQ23" i="2"/>
  <c r="AQ93" i="2"/>
  <c r="AQ71" i="2"/>
  <c r="AQ66" i="2"/>
  <c r="AQ13" i="2"/>
  <c r="AQ48" i="2"/>
  <c r="AQ92" i="2"/>
  <c r="AQ42" i="2"/>
  <c r="AQ53" i="2"/>
  <c r="AQ89" i="2"/>
  <c r="AQ63" i="2"/>
  <c r="AQ29" i="2"/>
  <c r="AQ60" i="2"/>
  <c r="AQ82" i="2"/>
  <c r="AQ43" i="2"/>
  <c r="AQ35" i="2"/>
  <c r="AQ6" i="2"/>
  <c r="AQ46" i="2"/>
  <c r="AQ72" i="2"/>
  <c r="AQ18" i="2"/>
  <c r="AQ22" i="2"/>
  <c r="AQ103" i="2"/>
  <c r="AS82" i="2"/>
  <c r="AS67" i="2"/>
  <c r="AS57" i="2"/>
  <c r="AS28" i="2"/>
  <c r="AS23" i="2"/>
  <c r="AS30" i="2"/>
  <c r="AS45" i="2"/>
  <c r="AS46" i="2"/>
  <c r="AS38" i="2"/>
  <c r="AS97" i="2"/>
  <c r="AS35" i="2"/>
  <c r="AS29" i="2"/>
  <c r="AS89" i="2"/>
  <c r="AS21" i="2"/>
  <c r="AS69" i="2"/>
  <c r="AS90" i="2"/>
  <c r="AS94" i="2"/>
  <c r="AS85" i="2"/>
  <c r="AS93" i="2"/>
  <c r="AS25" i="2"/>
  <c r="AS92" i="2"/>
  <c r="AS10" i="2"/>
  <c r="AS84" i="2"/>
  <c r="AS17" i="2"/>
  <c r="AS55" i="2"/>
  <c r="AS40" i="2"/>
  <c r="AS53" i="2"/>
  <c r="AS36" i="2"/>
  <c r="AS11" i="2"/>
  <c r="AS74" i="2"/>
  <c r="AS66" i="2"/>
  <c r="AS49" i="2"/>
  <c r="AS19" i="2"/>
  <c r="AS7" i="2"/>
  <c r="AS34" i="2"/>
  <c r="AS79" i="2"/>
  <c r="AS80" i="2"/>
  <c r="AS73" i="2"/>
  <c r="AS14" i="2"/>
  <c r="AP99" i="2"/>
  <c r="AK106" i="2" s="1"/>
  <c r="AK112" i="2" s="1"/>
  <c r="AQ5" i="2"/>
  <c r="AS60" i="2"/>
  <c r="AS58" i="2"/>
  <c r="AS86" i="2"/>
  <c r="AS87" i="2"/>
  <c r="AS63" i="2"/>
  <c r="AS96" i="2"/>
  <c r="AS98" i="2"/>
  <c r="AS27" i="2"/>
  <c r="AQ99" i="2" l="1"/>
  <c r="AS99" i="2"/>
  <c r="AK1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Optimális - Egyeztetés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Optimális - Egyeztetés:</t>
        </r>
        <r>
          <rPr>
            <sz val="9"/>
            <color indexed="81"/>
            <rFont val="Tahoma"/>
            <family val="2"/>
            <charset val="238"/>
          </rPr>
          <t xml:space="preserve">
Kérjük a kulcszámok módosításának a mellőzését!!!!
</t>
        </r>
      </text>
    </comment>
    <comment ref="D8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Optimális - Egyeztetés:</t>
        </r>
        <r>
          <rPr>
            <sz val="9"/>
            <color indexed="81"/>
            <rFont val="Tahoma"/>
            <family val="2"/>
            <charset val="238"/>
          </rPr>
          <t xml:space="preserve">
Épület értékébe írandó</t>
        </r>
      </text>
    </comment>
    <comment ref="D9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Optimális - Egyeztetés:</t>
        </r>
        <r>
          <rPr>
            <sz val="9"/>
            <color indexed="81"/>
            <rFont val="Tahoma"/>
            <family val="2"/>
            <charset val="238"/>
          </rPr>
          <t xml:space="preserve">
Számtech, vagy gép oszlopba írandó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Optimális - Egyeztetés</author>
    <author>Maros-Juhász István</author>
  </authors>
  <commentList>
    <comment ref="B2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Optimális - Egyeztetés:</t>
        </r>
        <r>
          <rPr>
            <sz val="9"/>
            <color indexed="81"/>
            <rFont val="Tahoma"/>
            <family val="2"/>
            <charset val="238"/>
          </rPr>
          <t xml:space="preserve">
Több darab esetében, kérjük minden egyedi azonosító számot megadni!</t>
        </r>
      </text>
    </comment>
    <comment ref="F2" authorId="1" shapeId="0" xr:uid="{00000000-0006-0000-0300-000002000000}">
      <text>
        <r>
          <rPr>
            <b/>
            <sz val="9"/>
            <color indexed="81"/>
            <rFont val="Segoe UI"/>
            <family val="2"/>
            <charset val="238"/>
          </rPr>
          <t>Maros-Juhász István:</t>
        </r>
        <r>
          <rPr>
            <sz val="9"/>
            <color indexed="81"/>
            <rFont val="Segoe UI"/>
            <family val="2"/>
            <charset val="238"/>
          </rPr>
          <t xml:space="preserve">
A géphez külön (számlán) vásárolt kiegészítő eszköz, ami nem szerves része az eredi eszköznek.</t>
        </r>
      </text>
    </comment>
  </commentList>
</comments>
</file>

<file path=xl/sharedStrings.xml><?xml version="1.0" encoding="utf-8"?>
<sst xmlns="http://schemas.openxmlformats.org/spreadsheetml/2006/main" count="1134" uniqueCount="611">
  <si>
    <t>Szerződő:</t>
  </si>
  <si>
    <t>Adószám:</t>
  </si>
  <si>
    <t xml:space="preserve"> </t>
  </si>
  <si>
    <t>Módozat</t>
  </si>
  <si>
    <t xml:space="preserve">Optimális Biztosítási Portfolió Kft. vagyonbiztosítási igényfelmérő </t>
  </si>
  <si>
    <t>Előgondoskodás összege, Th  bizt összeg szerint:</t>
  </si>
  <si>
    <t>Ingóság előgondoskodás összege, Th  bizt összeg szerint:</t>
  </si>
  <si>
    <t>Mellékköltség összeg bizt összeg szerint.:</t>
  </si>
  <si>
    <t>Teljes biztosítási összeg (telephely bizt összeg + előgondoskodás + mellékköltség)</t>
  </si>
  <si>
    <t>Vagyon bizt díja, bizt. összeg alapján:</t>
  </si>
  <si>
    <t>Betöréses lopás díja (ingóság + előgondoskodás szumma érték alapján):</t>
  </si>
  <si>
    <t>Összes vagyon bizt díj telephelyenként:</t>
  </si>
  <si>
    <t>Üvegtörés díja (épület biztosítási összeg alapján):</t>
  </si>
  <si>
    <t>Összes vagyon bizt díj telephelyenként üvegbiztosítással:</t>
  </si>
  <si>
    <t>Kedvezményes vagyon díj:</t>
  </si>
  <si>
    <t>Összes felelősség bizt díj, szumma vagyonérték alapján:</t>
  </si>
  <si>
    <t>Kedvezményes felelősség díj:</t>
  </si>
  <si>
    <t>T.H. Kulcsszám</t>
  </si>
  <si>
    <t xml:space="preserve">Biztosított neve /a vagyontárgy tulajdonosának neve/ </t>
  </si>
  <si>
    <t>Telephely címe (település, utca házszám vagy helyrajzi szám)</t>
  </si>
  <si>
    <t>Szerződő tevékenysége az adott telephelyen(  főbb tevékenységi felsorolás lentebb)***</t>
  </si>
  <si>
    <t>Akarja-e fedezetbe venni?</t>
  </si>
  <si>
    <t>Fedezetve vonás kezdete</t>
  </si>
  <si>
    <t>Kokcázati információk:</t>
  </si>
  <si>
    <t>Épületek, építmények értéke, adatai( speciális gépészet ? Lásd:**** )</t>
  </si>
  <si>
    <r>
      <t xml:space="preserve">Épületen található napelemek, napkollektorok értéke (szerelvényekkel, tartószerkezettel együtt) </t>
    </r>
    <r>
      <rPr>
        <b/>
        <sz val="12"/>
        <color rgb="FFFF0000"/>
        <rFont val="Times New Roman"/>
        <family val="1"/>
        <charset val="238"/>
      </rPr>
      <t>Épület értékét növeli!</t>
    </r>
  </si>
  <si>
    <t>Berendezések, bútorzat, ingóságok (Értékelés módja: Újrapótlási)</t>
  </si>
  <si>
    <t>Készpénz értékcikk értékpapír Ft (átlagos készpénzértéken)</t>
  </si>
  <si>
    <t>Műkincsek
Csak zárt térben!</t>
  </si>
  <si>
    <t>Telephelyen tárolt gk értéke:</t>
  </si>
  <si>
    <t>Ingóság bizt összeg (Bet-lop)</t>
  </si>
  <si>
    <t>Teljes biztosítási összeg összesen</t>
  </si>
  <si>
    <t>Tetőszerkezet anyaga</t>
  </si>
  <si>
    <t>Belső hasznos m2</t>
  </si>
  <si>
    <t>Saját tulajdon értéke Ft</t>
  </si>
  <si>
    <t>idegen tulajdon értéke Ft</t>
  </si>
  <si>
    <t>IGEN</t>
  </si>
  <si>
    <t>térfigyelő kamerarendszer</t>
  </si>
  <si>
    <r>
      <rPr>
        <b/>
        <sz val="12"/>
        <color rgb="FFFF0000"/>
        <rFont val="Times New Roman"/>
        <family val="1"/>
        <charset val="238"/>
      </rPr>
      <t>kültéri</t>
    </r>
    <r>
      <rPr>
        <sz val="12"/>
        <rFont val="Times New Roman"/>
        <family val="1"/>
        <charset val="238"/>
      </rPr>
      <t xml:space="preserve"> egységei, TV-csatorna, kábelek, vezetékrendszerek</t>
    </r>
  </si>
  <si>
    <r>
      <rPr>
        <b/>
        <sz val="12"/>
        <color rgb="FFFF0000"/>
        <rFont val="Times New Roman"/>
        <family val="1"/>
        <charset val="238"/>
      </rPr>
      <t xml:space="preserve"> beltéri</t>
    </r>
    <r>
      <rPr>
        <sz val="12"/>
        <rFont val="Times New Roman"/>
        <family val="1"/>
        <charset val="238"/>
      </rPr>
      <t xml:space="preserve"> egységei</t>
    </r>
  </si>
  <si>
    <t>Egyéb kisebb telephelyek</t>
  </si>
  <si>
    <t>*közösségi terek és játszóterek, térbútorok, info-és településtáblák, szobrok, emlékművek, emléktáblák, buszmegállók, zászlótartók, hulladéktárolók, szelektív hulladékgyűjtő szigetek, sebességmérők és egyéb hasonló körbe tartozó vagyontárgyak</t>
  </si>
  <si>
    <t>Víz-és szennyvíz, föld alatt és föld felett, épületen belül és épületen kívül</t>
  </si>
  <si>
    <t>közművagyon**</t>
  </si>
  <si>
    <t>utak</t>
  </si>
  <si>
    <t>egyéb egyedi:</t>
  </si>
  <si>
    <t>ELŐGONDOSKODÁS ÉPÜLET: Mft</t>
  </si>
  <si>
    <t>Optimális Kft tölti ki</t>
  </si>
  <si>
    <t>ELŐGONDOSKODÁS BER: Mft</t>
  </si>
  <si>
    <t>Mellékköltség: Mft</t>
  </si>
  <si>
    <t>Épületen található napelemek, napkollektorok értéke (szerelvényekkel, tartószerkezettel együtt) Épület értékét növeli!</t>
  </si>
  <si>
    <t>Kedvezmény:</t>
  </si>
  <si>
    <t>Összesítés (új)</t>
  </si>
  <si>
    <t>Változás:</t>
  </si>
  <si>
    <t>Díjkülönbözet (új - régi):</t>
  </si>
  <si>
    <t>Összefoglaló táblázat
telephelyi bontáshoz</t>
  </si>
  <si>
    <t>Saját tulajdon</t>
  </si>
  <si>
    <t>Idegen tulajdon</t>
  </si>
  <si>
    <t>Összesen</t>
  </si>
  <si>
    <t>Vagyon biztosítás díj + üvegtörés díj (elosztott)</t>
  </si>
  <si>
    <t>Épület összesítés</t>
  </si>
  <si>
    <t>Felelősségbiztosítás díj:</t>
  </si>
  <si>
    <t>Gép, eszköz, iroda t. eszköz összesítés</t>
  </si>
  <si>
    <t>Szám tech. (ELBER Mobil) nem osztható th-re</t>
  </si>
  <si>
    <t>Számítástech., irodatechnika</t>
  </si>
  <si>
    <t>Géptörés  nem osztható th-re</t>
  </si>
  <si>
    <t>Berendezések, bútorzat</t>
  </si>
  <si>
    <t>Üzemszünet  nem osztható th-re</t>
  </si>
  <si>
    <t>Készletek összesítés</t>
  </si>
  <si>
    <t>Egyéb nem osztható díj:</t>
  </si>
  <si>
    <t>Készpénz összesítés</t>
  </si>
  <si>
    <t>Összesen:</t>
  </si>
  <si>
    <t>Műkincs zárt térben összesítés:</t>
  </si>
  <si>
    <t>Dokum., modell, prototíp-ok összesítés:</t>
  </si>
  <si>
    <t>Telephelyen tárolt gk összesítés:</t>
  </si>
  <si>
    <t>Előgondoskodás épület</t>
  </si>
  <si>
    <t>Kedvezmény (összes):</t>
  </si>
  <si>
    <t>Előgondoskodás ingóság</t>
  </si>
  <si>
    <t>Kedvezményes éves díj:</t>
  </si>
  <si>
    <t>Mellékköltség</t>
  </si>
  <si>
    <t>Vagyon összes</t>
  </si>
  <si>
    <t>Ingóság biztosítási összeg (bet-lop):</t>
  </si>
  <si>
    <t>Szám tech (ELBER) összesítés</t>
  </si>
  <si>
    <t>Géptörés bizt. összesítés</t>
  </si>
  <si>
    <t>Vagyoni összes</t>
  </si>
  <si>
    <t>Bö</t>
  </si>
  <si>
    <t>Díjt.:</t>
  </si>
  <si>
    <t>Díj.:</t>
  </si>
  <si>
    <t>Vagyon összes bö:</t>
  </si>
  <si>
    <t>Ingóság (betlop):</t>
  </si>
  <si>
    <t>Üvegt.:</t>
  </si>
  <si>
    <t xml:space="preserve">Szám tech. (ELBER Mobil) </t>
  </si>
  <si>
    <t>Géptörés:</t>
  </si>
  <si>
    <t>Üzemszünet:</t>
  </si>
  <si>
    <t>Egyéb vagyon díj (pl.: száll bizt.)</t>
  </si>
  <si>
    <t>Felelősség 1:</t>
  </si>
  <si>
    <t>Felelősség 2:</t>
  </si>
  <si>
    <t>Felelősség 3:</t>
  </si>
  <si>
    <t>Felelősség 4:</t>
  </si>
  <si>
    <t>Kedvezmény 1</t>
  </si>
  <si>
    <t>Kedvezmény 2</t>
  </si>
  <si>
    <t>Kedvezmény 3</t>
  </si>
  <si>
    <t>Fizetendő:</t>
  </si>
  <si>
    <t>Kötvény szerint fizetendő díj:</t>
  </si>
  <si>
    <t>Díjszámítás
Új számított éves díj:</t>
  </si>
  <si>
    <t>Biztosított / szerződő:</t>
  </si>
  <si>
    <t>Név:</t>
  </si>
  <si>
    <t>Székhely cím:</t>
  </si>
  <si>
    <t>Ténylegesen végzett tevékenységek:
(Minden tevékenység, melyeből árbevétel származik):</t>
  </si>
  <si>
    <t>A biztosított fő tevékenysége (TEÁOR szám szerint):</t>
  </si>
  <si>
    <t>Éves működési költség, állami normatívával, vagy önkormányzati forrásbiztosítással növelten, (vagy tervezett bevétel költségvetés alapján) (Ft):</t>
  </si>
  <si>
    <t>Foglakoztatottak száma (fő):</t>
  </si>
  <si>
    <t>Közcélú foglalkoztatottak száma (átlag) (fő):</t>
  </si>
  <si>
    <t>Tanulmányi munkaszerződéssel munkát végzők száma (nyárigyakorlaton részt vevők, szakmunkástanulók) (fő):</t>
  </si>
  <si>
    <t>Távmunkában (otthoni munkavégzés), vagy bérmunkában dolgozók száma:</t>
  </si>
  <si>
    <t>Bérköltség + bér járulékok összege (Ft) :</t>
  </si>
  <si>
    <t>Kiadmányozási joggal rendelkezők száma (államigazgatás ):</t>
  </si>
  <si>
    <t>Szociális-, vagy egészségügyi szakképíétéssel dolgozó munkavállalók (pl.:védőnők, vagy idősgondozásban dolgozók) száma:</t>
  </si>
  <si>
    <t>Fő tevékenységből származó éves árbevétel (Ft):</t>
  </si>
  <si>
    <t>Egyéb tevékenységekből származó árbevétel:</t>
  </si>
  <si>
    <t>Társbiztosított</t>
  </si>
  <si>
    <t>Lsd Felelősség munkalap</t>
  </si>
  <si>
    <t>Gépek megnevezése (Gyártmány tipus)</t>
  </si>
  <si>
    <t>Egyedi azonosító (alvázszám, gyári szám, leltári szám)</t>
  </si>
  <si>
    <t xml:space="preserve">Gyártási év </t>
  </si>
  <si>
    <t>Tartozékok megnevezése</t>
  </si>
  <si>
    <t>Tartozékok értéke:</t>
  </si>
  <si>
    <t>Összes érték (Ft):</t>
  </si>
  <si>
    <t>Költséghely, projekt, honállomás stb</t>
  </si>
  <si>
    <t>Elektronikus eszköz MEGNEVEZÉSE (pl.: fénymásoló gép, laptop, stb…, mechanikus gépek nem tartoznak ide!):</t>
  </si>
  <si>
    <t>Gyártmány tipus:</t>
  </si>
  <si>
    <t>Egyedi azonosító (gyári szám, leltári szám, IMEI szám, stb...)</t>
  </si>
  <si>
    <t>Gyártási év:</t>
  </si>
  <si>
    <r>
      <rPr>
        <b/>
        <sz val="12"/>
        <color rgb="FFFF0000"/>
        <rFont val="Times New Roman"/>
        <family val="1"/>
        <charset val="238"/>
      </rPr>
      <t>Saját tulajdonban lévő eszköz</t>
    </r>
    <r>
      <rPr>
        <b/>
        <sz val="12"/>
        <rFont val="Times New Roman"/>
        <family val="1"/>
        <charset val="238"/>
      </rPr>
      <t xml:space="preserve"> beszerzési / újkori / értéke (Ft):</t>
    </r>
  </si>
  <si>
    <r>
      <rPr>
        <b/>
        <sz val="12"/>
        <rFont val="Times New Roman"/>
        <family val="1"/>
        <charset val="238"/>
      </rPr>
      <t xml:space="preserve">(Idegen tulajdonban lévő eszköz) </t>
    </r>
    <r>
      <rPr>
        <b/>
        <sz val="12"/>
        <color rgb="FFC00000"/>
        <rFont val="Times New Roman"/>
        <family val="1"/>
        <charset val="238"/>
      </rPr>
      <t xml:space="preserve">
Nem saját tulajdonú eszköz beszerzési / újkori / értéke (Ft):</t>
    </r>
  </si>
  <si>
    <r>
      <t xml:space="preserve">A biztosított  eszköz tulajdonosa, amennyiben eltér a biztosítotttól </t>
    </r>
    <r>
      <rPr>
        <b/>
        <sz val="12"/>
        <rFont val="Times New Roman"/>
        <family val="1"/>
        <charset val="238"/>
      </rPr>
      <t>(Idegen tulajdonban lévő eszköz)</t>
    </r>
    <r>
      <rPr>
        <b/>
        <sz val="12"/>
        <color rgb="FFC00000"/>
        <rFont val="Times New Roman"/>
        <family val="1"/>
        <charset val="238"/>
      </rPr>
      <t>:</t>
    </r>
  </si>
  <si>
    <t>Totál:</t>
  </si>
  <si>
    <t>Számítástech., irodatechnika, (Értékelés módja: Újrapótlási)</t>
  </si>
  <si>
    <r>
      <t xml:space="preserve">Önkormányzat esetében: az igényfelmérőben szereplő összegek MINDEN ESETBEN az </t>
    </r>
    <r>
      <rPr>
        <b/>
        <sz val="12"/>
        <color rgb="FFFF0000"/>
        <rFont val="Times New Roman"/>
        <family val="1"/>
        <charset val="238"/>
      </rPr>
      <t>ÁFÁVAL NÖVELT</t>
    </r>
    <r>
      <rPr>
        <b/>
        <sz val="12"/>
        <rFont val="Times New Roman"/>
        <family val="1"/>
        <charset val="238"/>
      </rPr>
      <t xml:space="preserve">  </t>
    </r>
    <r>
      <rPr>
        <b/>
        <sz val="12"/>
        <color rgb="FFFF0000"/>
        <rFont val="Times New Roman"/>
        <family val="1"/>
        <charset val="238"/>
      </rPr>
      <t>(BRUTTÓ)</t>
    </r>
    <r>
      <rPr>
        <b/>
        <sz val="12"/>
        <rFont val="Times New Roman"/>
        <family val="1"/>
        <charset val="238"/>
      </rPr>
      <t xml:space="preserve"> értékek!
Kérjük a biztosító kockázatvállalóit a díjtételek megadásánál ezt figyelembe venni szíveskedjenek!!!!</t>
    </r>
  </si>
  <si>
    <t>Építés vagy utolsó teljeskörő felújítás éve</t>
  </si>
  <si>
    <t>Épület anyaga (Szendvics szerkezet esetén, kérejük megadni a szigetelőanyagot is! Pl.: PIR, PUR, EPS, XPS ásványgyapot, stb…)</t>
  </si>
  <si>
    <t>Vagyonvédelem: Riasztó, 24 órás őrzés, stb...</t>
  </si>
  <si>
    <r>
      <t xml:space="preserve">Fedezetbe vonás </t>
    </r>
    <r>
      <rPr>
        <b/>
        <sz val="12"/>
        <color rgb="FFFF0000"/>
        <rFont val="Times New Roman"/>
        <family val="1"/>
        <charset val="238"/>
      </rPr>
      <t>vége</t>
    </r>
  </si>
  <si>
    <r>
      <t>Kockázatviselési hely (Mobil eszköz, vagy áthelyezhető (több helyen használt) gépek esetében: változó, egyéb esetben címet, vagy a</t>
    </r>
    <r>
      <rPr>
        <b/>
        <sz val="12"/>
        <color theme="0"/>
        <rFont val="Times New Roman"/>
        <family val="1"/>
        <charset val="238"/>
      </rPr>
      <t xml:space="preserve"> TH kulcsszámát </t>
    </r>
    <r>
      <rPr>
        <sz val="12"/>
        <color theme="0"/>
        <rFont val="Times New Roman"/>
        <family val="1"/>
        <charset val="238"/>
      </rPr>
      <t>kérem megadni!):</t>
    </r>
  </si>
  <si>
    <t>Géptörés LISTA - adatközlő R-2023</t>
  </si>
  <si>
    <t>Optimális Biztosítási Portfolió Kft. ELEKTROMOS BERENDEZÉS LISTA - adatközlő R-2023</t>
  </si>
  <si>
    <t xml:space="preserve">A gépek értékét a vagyon igényfelmérő megfelelő sorában (TH azonosítónál) is szerepeltetni kell! </t>
  </si>
  <si>
    <t>Gépek, eszközök ami nem számtech eszköz</t>
  </si>
  <si>
    <t>Saját tulajdon értéke Ft
(Értékelés módja: Újrapótlási)</t>
  </si>
  <si>
    <t>Idegen tulajdon értéke Ft
(Értékelés módja: műszaki avult érték)</t>
  </si>
  <si>
    <t>Készletek, félkésztermékek, késztermékek (Értékelés módja: Újrapótlási, beszerzési érték, csúcsértéken)</t>
  </si>
  <si>
    <t>Saját tulajdon értéke Ft
(Értékelés módja: forgalmi érték)</t>
  </si>
  <si>
    <t>Idegen tulajdon értéke Ft
(Értékelés módja: forgalmi érték)</t>
  </si>
  <si>
    <t>Dokumentációk, modellek, prototípusok értéke:
 (Értékelés módja: Újraelőállítási érték)</t>
  </si>
  <si>
    <t>Jelenlegi (változás előtti) Bizt összeg összesítése (aktuális if alapján):</t>
  </si>
  <si>
    <t>Jelenlegi (régi) díj számítása, kötvény alapján:</t>
  </si>
  <si>
    <t>Saját tulajdon értéke Ft/db
(Értékelés módja: Újrapótlási)</t>
  </si>
  <si>
    <t>Idegen tulajdon értéke Ft/db
(Értékelés módja: Újrapótlási/műszaki avult)</t>
  </si>
  <si>
    <t>Fixen telepített, vagy Mobil eszköz?</t>
  </si>
  <si>
    <r>
      <t xml:space="preserve">* </t>
    </r>
    <r>
      <rPr>
        <sz val="12"/>
        <rFont val="Times New Roman"/>
        <family val="1"/>
        <charset val="238"/>
      </rPr>
      <t>buszmegállók,szobrok,emlékművek,emlékhelyek, játszóterek,térfigyelő- és kamerarendszerek, utca- helységnév és emléktáblák</t>
    </r>
    <r>
      <rPr>
        <sz val="20"/>
        <rFont val="Times New Roman"/>
        <family val="1"/>
        <charset val="238"/>
      </rPr>
      <t>,</t>
    </r>
    <r>
      <rPr>
        <sz val="12"/>
        <rFont val="Times New Roman"/>
        <family val="1"/>
        <charset val="238"/>
      </rPr>
      <t>közterületi információs táblák</t>
    </r>
    <r>
      <rPr>
        <sz val="20"/>
        <rFont val="Times New Roman"/>
        <family val="1"/>
        <charset val="238"/>
      </rPr>
      <t>,</t>
    </r>
    <r>
      <rPr>
        <sz val="12"/>
        <rFont val="Times New Roman"/>
        <family val="1"/>
        <charset val="238"/>
      </rPr>
      <t>sportpályák</t>
    </r>
    <r>
      <rPr>
        <sz val="20"/>
        <rFont val="Times New Roman"/>
        <family val="1"/>
        <charset val="238"/>
      </rPr>
      <t>,</t>
    </r>
    <r>
      <rPr>
        <sz val="12"/>
        <rFont val="Times New Roman"/>
        <family val="1"/>
        <charset val="238"/>
      </rPr>
      <t>közösségi terek eszközei, PV szirénák, és kihangosító, szökőkút, milleniumi emlékmű,közterületi fixen telepített sebességmérő és/vagy rögzítő berendezések, stb...</t>
    </r>
    <r>
      <rPr>
        <sz val="20"/>
        <rFont val="Times New Roman"/>
        <family val="1"/>
        <charset val="238"/>
      </rPr>
      <t xml:space="preserve"> egy összegben, az adott önkormányzat tulajdonában, vagy kezelésében.</t>
    </r>
  </si>
  <si>
    <t>** közművagyon:tételes megnevezés nélkül, az alábbiak szerint: víz-csatorna-villany-gáz ill.elektromos hálózat, vízművek, kutak, szivattyútelepek,szennyvízátemelők és szennyvíztisztítók  stb.  Közterületen, föld alatt és/vagy felett, épületben, vagy épületen kívül</t>
  </si>
  <si>
    <t>Bármely telephelyen van-e speciális gépészet? Hőszivattyú, geotermikus erőmű/fűtési mód,napkollektor,napcella,szélgenerátor, szélerőmű,biogáz-hasznosító, víz-szennyvíz-tisztító/újrahasznosító rendszer? Amennyiben igen, azt kérük a "D" oszlopban, az adott th-nél felsosorlni!</t>
  </si>
  <si>
    <t>egyéb *</t>
  </si>
  <si>
    <t xml:space="preserve">OPTIMÁLIS ADATSZOLGÁLTATÁS </t>
  </si>
  <si>
    <t>Biztosítottak adatai:</t>
  </si>
  <si>
    <t>Székhely:</t>
  </si>
  <si>
    <t>Cégjegyzékszám, vagy Törzskönyvi azonosító szám (PIR) :</t>
  </si>
  <si>
    <t>Szerződő</t>
  </si>
  <si>
    <t>Oroszlány Város Önkormányzata</t>
  </si>
  <si>
    <t>2840 Oroszlány, Rákóczi Ferenc út 78.</t>
  </si>
  <si>
    <t>15729631-2-11</t>
  </si>
  <si>
    <t>Együttbiztosított:</t>
  </si>
  <si>
    <t>Oroszlányi Polgármesteri Hivatal</t>
  </si>
  <si>
    <t>15385286-2-11</t>
  </si>
  <si>
    <t>OROSZLÁNY VÁROS ÓVODÁI</t>
  </si>
  <si>
    <t>2840 Oroszlány, Bánki Donát utca 67.</t>
  </si>
  <si>
    <t>15388533-2-11</t>
  </si>
  <si>
    <t>Kölcsey Ferenc Művelődési Központ és Könyvtár Oroszlány</t>
  </si>
  <si>
    <t>2840 Oroszlány, Szent Borbála tér 1.</t>
  </si>
  <si>
    <t>15831495-2-11</t>
  </si>
  <si>
    <t>ÖNKORMÁNYZATI SZOCIÁLIS SZOLGÁLAT</t>
  </si>
  <si>
    <t>2840 Oroszlány, Fürst Sándor utca 20.</t>
  </si>
  <si>
    <t>15388605-2-11</t>
  </si>
  <si>
    <t>Oroszlányi Ingatlankezelő És Hasznosító Zrt.</t>
  </si>
  <si>
    <t>2840 Oroszlány, Bánki Donát utca 2/J</t>
  </si>
  <si>
    <t>25804478-2-11</t>
  </si>
  <si>
    <t>Létesítményeket Üzemeltető Nonprofit Kft</t>
  </si>
  <si>
    <t>2840 Oroszlány, Bánki Donát utca 2. /J</t>
  </si>
  <si>
    <t>18607705-2-11</t>
  </si>
  <si>
    <t>Tevékenységi információk:</t>
  </si>
  <si>
    <t>Biztosított tevékenységek, ténylegesen végzett tevékenységek (árbevétellel rendelkező tev.)</t>
  </si>
  <si>
    <t>Éves működési költség, állami normatívával, vagy önkormányzati forrásbiztosítással növelten, (vagy tényleges árbevétel lezárt üzleti év alapján):</t>
  </si>
  <si>
    <t>8411 Általános közigazgatás</t>
  </si>
  <si>
    <t>8510 Iskolai előkészítő oktatás</t>
  </si>
  <si>
    <t>9101 Könyvtári, levéltári tevékenység</t>
  </si>
  <si>
    <t>8790 Egyéb bentlakásos ellátás</t>
  </si>
  <si>
    <t xml:space="preserve">6820 '08 Saját tulajdonú, bérelt ingatlan bérbeadása, üzemeltetése, Ingatlankezelés, Nem veszélyes hulladék gyűjtése, Építési terület előkészítése, Egyéb takarítás, Lakó- és nem lakó épület építése
</t>
  </si>
  <si>
    <t>TEAOR 08’9311 Sportlétesítmény működtetése</t>
  </si>
  <si>
    <t>Munkavállalói adatok
2021-es üzleti év adatok alapján:</t>
  </si>
  <si>
    <t>Fizikai állományban foglalkoztatottak (fő):</t>
  </si>
  <si>
    <t>Szellemi munkát végzők (fő):</t>
  </si>
  <si>
    <t>Távmunkában (otthoni munkavégzés), vagy külső telephelyen munkában, vagy béelt munkaerőként foglalkoztatottak száma:</t>
  </si>
  <si>
    <t>Személyi jellegű ráfordítások (Éves bérköltség+Személyi jellegű egyéb kifizetések+Bérjárulékok) összesen (Ft):</t>
  </si>
  <si>
    <t>Speciális tevékenységet végző munkavállalók száma (Szakmai felelősségbiztosításhoz):</t>
  </si>
  <si>
    <t>Önkormányzati</t>
  </si>
  <si>
    <t>Kiadmányozási joggal rendelkezők száma (államigazgatás)
(fő):</t>
  </si>
  <si>
    <t>Szociális-, vagy egészségügyi szakképíétéssel dolgozó munkavállalók (pl.:védőnők, vagy idősgondozásban dolgozók) száma (fő):</t>
  </si>
  <si>
    <t>Könyvelői, könyvvizsgálói, tb ügyintézői munkakört ellátók száma (fő):</t>
  </si>
  <si>
    <t>Közétkeztetés:</t>
  </si>
  <si>
    <t>Rendezvények:</t>
  </si>
  <si>
    <t>1900 fő</t>
  </si>
  <si>
    <t xml:space="preserve">kb 30 /év
Nemzeti ünnepek (március 15., augusztus 20., október 23.) 1000 fő/ünnep, Nemzeti összetartozás napja: június 4. 1000 fő, Munka ünnepe május 1. 1000 fő, Európa-nap május 9. 1000 fő, streetball nap 1000 fő, Semmelweis-nap 200 fő, köztisztviselők napja 100 fő, gyereknap 800 fő, pedagógusnap 300 fő, autómentes nap 1000 fő, bányász-villamos nap 1200 fő, halottak napja 1000 fő, szociális munka napja 800 fő, ádventi rendezvények 500 fő, elő-szilveszter 1500 fő, nyári zenés esték 200 fő, egyéb ünnepek: 200 fő - részvételével. </t>
  </si>
  <si>
    <t>Fűnyíró traktor MTD-Optima LN 200 H RTG</t>
  </si>
  <si>
    <t>1-013355</t>
  </si>
  <si>
    <t>1-013356</t>
  </si>
  <si>
    <t>Traktor ISEKI PVT4F-T79F-014211</t>
  </si>
  <si>
    <t>7-002486</t>
  </si>
  <si>
    <t>Gumikerekes homlokrakodó</t>
  </si>
  <si>
    <t>1-000365</t>
  </si>
  <si>
    <t>Lánctalpas dózer</t>
  </si>
  <si>
    <t>1-000364</t>
  </si>
  <si>
    <t>CATERPILLÁR 966 F II LFC tip kompaktor</t>
  </si>
  <si>
    <t>1-000366</t>
  </si>
  <si>
    <t>változó</t>
  </si>
  <si>
    <t>Térfigyelő kamera Dózsa György és Zichy Mihály út kereszteződés</t>
  </si>
  <si>
    <t>Térfigyelő kamera Alkotmány út és Kossuth Lajos utca kereszteződés</t>
  </si>
  <si>
    <t>Térfigyelő kamera Karinthy Frigyes és Móricz Zsigmond utcák kereszteződése</t>
  </si>
  <si>
    <t>Kyocera FS-6025</t>
  </si>
  <si>
    <t>CISCO 1600-as ROUTER és 3 COM Repeater</t>
  </si>
  <si>
    <t>Eszterházy út (2.) I./Kossuth sarok Villamosság és Irányítástechnika</t>
  </si>
  <si>
    <t>Nyomtató 0114</t>
  </si>
  <si>
    <t>NS 136 elektromos sütő</t>
  </si>
  <si>
    <t>Cső és csatornavizsgáló kamera</t>
  </si>
  <si>
    <t>Elektromos tűzhely NT1406</t>
  </si>
  <si>
    <t>Projektor Acer PD726W DLP</t>
  </si>
  <si>
    <t>Térfigyelő kamera Környei út (LIDL)</t>
  </si>
  <si>
    <t>Térfigyelő kamera 2120 hrsz (Mindszenti út piachoz közel)</t>
  </si>
  <si>
    <t>Térfigyelő kamera 2277/4 hrsz (Tűzépsori garázsok)</t>
  </si>
  <si>
    <t>Térfigyelő rendszer monitor 55' Hikvision-DS-D5055FL</t>
  </si>
  <si>
    <t>Térfigyelő DOM kamera Bokodi út kivezető szakasza</t>
  </si>
  <si>
    <t>Alkotmány út 99. Villamosság és Irányítástechnika</t>
  </si>
  <si>
    <t>Várdomb utca 4. Villamosság és Irányítástechnika</t>
  </si>
  <si>
    <t>Térfigyelő DOM kamera Kecskédi út kivezető szakasza</t>
  </si>
  <si>
    <t>Miskóréti út (4.) I./faház Villamosság és Irányítástechnika</t>
  </si>
  <si>
    <t>Helgi C75 interaktív kijelző</t>
  </si>
  <si>
    <t>Színpadi világítás</t>
  </si>
  <si>
    <t>Gree UM 5 parapet/mennyezeti klíma 12 kW</t>
  </si>
  <si>
    <t>Villanytűzhely</t>
  </si>
  <si>
    <t>Színpadi fénytechnika szabályozó</t>
  </si>
  <si>
    <t>Főzőüst elektromos, 100 literes</t>
  </si>
  <si>
    <t>Citroen A Nemo</t>
  </si>
  <si>
    <t>Térfigyelő kamera Rákóczi Ferenc út-Takács Imre utca kereszteződése</t>
  </si>
  <si>
    <t>Alapgép és felszerelések</t>
  </si>
  <si>
    <t>Térfigyelő Speed Dome kamera Petőfi-Fürst kereszteződés</t>
  </si>
  <si>
    <t>Térfigyelő kamera mobil Mindszenti út</t>
  </si>
  <si>
    <t>Térfigyelő kamera mobil Tűzépsori garázszor</t>
  </si>
  <si>
    <t>Tűzhely 6 lapos elektromos tűzhely sütővel</t>
  </si>
  <si>
    <t>Munkaállomás (kliens PC) térfigyelő kamerák használatához</t>
  </si>
  <si>
    <t>Térfigyelő kamera rendszámolvasó kamera Környei úton a Tescó Áruháznál</t>
  </si>
  <si>
    <t>Térfigyelő kamera rendszámolvasó kamera Kecskédi úton</t>
  </si>
  <si>
    <t>Térfigyelő kamera rendszámolvasó kamera Bokodi úton</t>
  </si>
  <si>
    <t>Eszterházy út (36.) II./utca közepe Villamosság és Irányítástechnika</t>
  </si>
  <si>
    <t>Térfigyelő DOM kamera Tesco közlekedési csomópont</t>
  </si>
  <si>
    <t>Erdész utca 6. Villamosság és Irányítástechnika</t>
  </si>
  <si>
    <t>Határ utca 16./Arany u. oldalán Villamosság és Irányítástechnika</t>
  </si>
  <si>
    <t>Határ utca 37./Kecskédi u. oldalán Villamosság és Irányítástechnika</t>
  </si>
  <si>
    <t>Munkaállomás térfigyelő kamera rendszer rögzítő PC</t>
  </si>
  <si>
    <t>Térfigyelő kamerapár Népek b.6. tér</t>
  </si>
  <si>
    <t>Comenda RC411 átmenő rendszerű mosogatógép</t>
  </si>
  <si>
    <t>Kombinált gőzpároló sütő</t>
  </si>
  <si>
    <t>Nyomtató 0217 Konica Minolta Bizhub 210</t>
  </si>
  <si>
    <t>Kamerarendszer</t>
  </si>
  <si>
    <t>Térfigyelő DOM kamera Fürst-Gönczi</t>
  </si>
  <si>
    <t>Elektromos sütő hőlégkeveréses</t>
  </si>
  <si>
    <t>Térfigyelő kamera Dózsa György-Népekbarátsága utca kereszteződése</t>
  </si>
  <si>
    <t xml:space="preserve">Térfigyelő kamera szektorantenna </t>
  </si>
  <si>
    <t>Riasztórendszer</t>
  </si>
  <si>
    <t>Szerver Lenovo TopSellerX3650 M5</t>
  </si>
  <si>
    <t>Térfigyelő kamerapár Majki-Takács kereszteződés</t>
  </si>
  <si>
    <t>Térfigyelő kamerapár Temető-Káposztás dűlő</t>
  </si>
  <si>
    <t>Térfigyelő kamerapár Fürst-Bánki kereszteződés</t>
  </si>
  <si>
    <t>Főzőüst elektr.200 literes</t>
  </si>
  <si>
    <t>Térfigyelő DOM kamera Népekbarátsága utca 31.</t>
  </si>
  <si>
    <t>Projektor Epson EB-G7900U</t>
  </si>
  <si>
    <t>Térfigyelő DOM kamera Fürst Sándor utca 29.</t>
  </si>
  <si>
    <t>Térfigyelő DOM kamera Fürst Sándor utca 33.</t>
  </si>
  <si>
    <t>Nyomtató postázó 0423</t>
  </si>
  <si>
    <t>Térfigyelő DOM kamera Petőfi udvar 1-2. épületen</t>
  </si>
  <si>
    <t>Térfigyelő kamerapár Szeptember 6 utca játszótér</t>
  </si>
  <si>
    <t>Térfigyelő DOM kamera PH épületén 880 hrsz</t>
  </si>
  <si>
    <t>Térfigyelő kamera Szent Borbála-Pusztavámi utca kereszteződése</t>
  </si>
  <si>
    <t>Távközlési és informatikai eszköz</t>
  </si>
  <si>
    <t>Hálózat építés kapcsolószekrény</t>
  </si>
  <si>
    <t>Térfigyelő kamerák szerver gépe</t>
  </si>
  <si>
    <t>PC hardver és szoftver Szvt Technológiai villamos+irányítástechnika</t>
  </si>
  <si>
    <t>Panasonic KX-NS500 IP alközpont</t>
  </si>
  <si>
    <t>Majkpusztai átemelő/Majki út Villamosság és Irányítástechnika</t>
  </si>
  <si>
    <t>IBM RS/6000-es Szerver LOTUS-NOTES szgép</t>
  </si>
  <si>
    <t>Térfigyelő kamerarendszer tartozékai</t>
  </si>
  <si>
    <t>Automatikus Ügyfélhívó rendszer</t>
  </si>
  <si>
    <t>Térfigyelő DOM kamera Áthelyezve: Táncsics-Fürst kereszteződésébe
(Táncsics-Mester, Táncsics Mihály út 33. tömb)</t>
  </si>
  <si>
    <t>Hivatali telefonközpont</t>
  </si>
  <si>
    <t>Térfigyelő kamera dupla pár Nyíres-Német dűlő</t>
  </si>
  <si>
    <t>Érintésvédelem, villámvédelem Szvt Technológiai villamos+irányítástechnika</t>
  </si>
  <si>
    <t>Bizhub Pro C754e fénymásoló</t>
  </si>
  <si>
    <t>Épületinstalláció Szvt Technológiai villamos+irányítástechnika</t>
  </si>
  <si>
    <t>Térvilágítás Szvt Technológiai villamos+irányítástechnika</t>
  </si>
  <si>
    <t>Kamera rendszer Szvt Technológiai villamos+irányítástechnika</t>
  </si>
  <si>
    <t>Postázógép 0424 Konika Minolta bizhub 454e set</t>
  </si>
  <si>
    <t>Telefon alközpont</t>
  </si>
  <si>
    <t>Telepi kiselosztók és csatlakozó dobozok Szvt Technológiai villamos+irányítástechnika</t>
  </si>
  <si>
    <t>Dell EMC ME4024 Storage Array szerver</t>
  </si>
  <si>
    <t>Dell EMC Power Edge R740 szerver</t>
  </si>
  <si>
    <t>Hangtechnika</t>
  </si>
  <si>
    <t>Fogászati szék Chirana Cheese Effective</t>
  </si>
  <si>
    <t>Fogászati kezelőegység A-Dec 200</t>
  </si>
  <si>
    <t>Fogászati kezelőegység A-Dec 230</t>
  </si>
  <si>
    <t>Frekvenciaváltók Szvt Technológiai villamos+irányítástechnika</t>
  </si>
  <si>
    <t>PLC hardverek és szoftverek Szvt Technológiai villamos+irányítástechnika</t>
  </si>
  <si>
    <t>Információs táblarendszer</t>
  </si>
  <si>
    <t>Szerver szekrény és tartozékai</t>
  </si>
  <si>
    <t>MikroVoks VII. közgyűlési rendszer</t>
  </si>
  <si>
    <t>Elektromos energiaellátás /elosztók/ Szvt Technológiai villamos+irányítástechnika</t>
  </si>
  <si>
    <t>Terepi kábelezés Szvt Technológiai villamos+irányítástechnika</t>
  </si>
  <si>
    <t>Betáplálás Szvt Technológiai villamos+irányítástechnika</t>
  </si>
  <si>
    <t>Műszerek Szvt Technológiai villamos+irányítástechnika</t>
  </si>
  <si>
    <t>Köztéri óra 548/2// hrsz</t>
  </si>
  <si>
    <t>1-014465</t>
  </si>
  <si>
    <t>1-014466</t>
  </si>
  <si>
    <t>1-014467</t>
  </si>
  <si>
    <t>1-014468</t>
  </si>
  <si>
    <t>1-014471</t>
  </si>
  <si>
    <t>1-014472</t>
  </si>
  <si>
    <t>5-000055</t>
  </si>
  <si>
    <t>2-000240</t>
  </si>
  <si>
    <t>1-031457</t>
  </si>
  <si>
    <t>2-000288</t>
  </si>
  <si>
    <t>7-000034</t>
  </si>
  <si>
    <t>1-014269</t>
  </si>
  <si>
    <t>7-005649</t>
  </si>
  <si>
    <t>2-005045</t>
  </si>
  <si>
    <t>1-014940</t>
  </si>
  <si>
    <t>1-025340</t>
  </si>
  <si>
    <t>1-025339</t>
  </si>
  <si>
    <t>1-025435</t>
  </si>
  <si>
    <t>1-025436</t>
  </si>
  <si>
    <t>1-013202</t>
  </si>
  <si>
    <t>1-013203</t>
  </si>
  <si>
    <t>1-030346</t>
  </si>
  <si>
    <t>1-035083</t>
  </si>
  <si>
    <t>1-013204</t>
  </si>
  <si>
    <t>1-013205</t>
  </si>
  <si>
    <t>1-033190</t>
  </si>
  <si>
    <t>4-003202</t>
  </si>
  <si>
    <t>6-000845</t>
  </si>
  <si>
    <t>2-005728</t>
  </si>
  <si>
    <t>7-000145</t>
  </si>
  <si>
    <t>6-000838</t>
  </si>
  <si>
    <t>1-814341</t>
  </si>
  <si>
    <t>1-025271</t>
  </si>
  <si>
    <t>1-014596</t>
  </si>
  <si>
    <t>5-000120</t>
  </si>
  <si>
    <t>1-025421</t>
  </si>
  <si>
    <t>1-025430</t>
  </si>
  <si>
    <t>1-025431</t>
  </si>
  <si>
    <t>1-014785</t>
  </si>
  <si>
    <t>1-014462</t>
  </si>
  <si>
    <t>1-014463</t>
  </si>
  <si>
    <t>1-014464</t>
  </si>
  <si>
    <t>1-031461</t>
  </si>
  <si>
    <t>1-013200</t>
  </si>
  <si>
    <t>1-013201</t>
  </si>
  <si>
    <t>1-031341</t>
  </si>
  <si>
    <t>1-032050</t>
  </si>
  <si>
    <t>1-032054</t>
  </si>
  <si>
    <t>1-014547</t>
  </si>
  <si>
    <t>1-014782</t>
  </si>
  <si>
    <t>2-005988</t>
  </si>
  <si>
    <t>2-003108</t>
  </si>
  <si>
    <t>7-005645</t>
  </si>
  <si>
    <t>1-012915</t>
  </si>
  <si>
    <t>5-002393</t>
  </si>
  <si>
    <t>1-014595</t>
  </si>
  <si>
    <t>1-014459</t>
  </si>
  <si>
    <t>1-014460</t>
  </si>
  <si>
    <t>1-014461</t>
  </si>
  <si>
    <t>2-011731</t>
  </si>
  <si>
    <t>2-005491</t>
  </si>
  <si>
    <t>1-014783</t>
  </si>
  <si>
    <t>1-014784</t>
  </si>
  <si>
    <t>1-014779</t>
  </si>
  <si>
    <t>7-000065</t>
  </si>
  <si>
    <t>1-052466</t>
  </si>
  <si>
    <t>6-000908</t>
  </si>
  <si>
    <t>1-013393</t>
  </si>
  <si>
    <t>1-013394</t>
  </si>
  <si>
    <t>2-012942</t>
  </si>
  <si>
    <t>1-004910</t>
  </si>
  <si>
    <t>1-014781</t>
  </si>
  <si>
    <t>1-012913</t>
  </si>
  <si>
    <t>1-014594</t>
  </si>
  <si>
    <t>7-000044</t>
  </si>
  <si>
    <t>6-000011</t>
  </si>
  <si>
    <t>1-025432</t>
  </si>
  <si>
    <t>1-033525</t>
  </si>
  <si>
    <t>2-005791</t>
  </si>
  <si>
    <t>1-033022</t>
  </si>
  <si>
    <t>2-000239</t>
  </si>
  <si>
    <t>1-012946</t>
  </si>
  <si>
    <t>2-003639</t>
  </si>
  <si>
    <t>1-012914</t>
  </si>
  <si>
    <t>2-000986</t>
  </si>
  <si>
    <t>1-014780</t>
  </si>
  <si>
    <t>1-035182</t>
  </si>
  <si>
    <t>2-005614</t>
  </si>
  <si>
    <t>1-035181</t>
  </si>
  <si>
    <t>1-034877</t>
  </si>
  <si>
    <t>1-032383</t>
  </si>
  <si>
    <t>2-005358</t>
  </si>
  <si>
    <t>2-002704</t>
  </si>
  <si>
    <t>1-034531</t>
  </si>
  <si>
    <t>2-005960</t>
  </si>
  <si>
    <t>2-005958</t>
  </si>
  <si>
    <t>2-005959</t>
  </si>
  <si>
    <t>6-000045</t>
  </si>
  <si>
    <t>1-025405</t>
  </si>
  <si>
    <t>1-014453</t>
  </si>
  <si>
    <t>1-014454</t>
  </si>
  <si>
    <t>1-025406</t>
  </si>
  <si>
    <t>1-031528</t>
  </si>
  <si>
    <t>1-033526</t>
  </si>
  <si>
    <t>1-003642</t>
  </si>
  <si>
    <t>2-012881</t>
  </si>
  <si>
    <t>2-011506</t>
  </si>
  <si>
    <t>1-031283</t>
  </si>
  <si>
    <t>1-034535</t>
  </si>
  <si>
    <t>1-030629</t>
  </si>
  <si>
    <t>1-033353</t>
  </si>
  <si>
    <t>1-002870</t>
  </si>
  <si>
    <t>Közterületi vagyontárgy</t>
  </si>
  <si>
    <t>Oroszlány Város Óvodái</t>
  </si>
  <si>
    <t>Közös Önkormányzati Hivatal</t>
  </si>
  <si>
    <t>Szennyvíz</t>
  </si>
  <si>
    <t>Szociális Szolgálat</t>
  </si>
  <si>
    <t>Kölcsey Ferenc MKK</t>
  </si>
  <si>
    <t>ELBER 500e Ft alatti eszközök összesen:</t>
  </si>
  <si>
    <t>Egyéb információ:</t>
  </si>
  <si>
    <t>Térfigyelő kamerarendszer</t>
  </si>
  <si>
    <t>Brunszvik Óvoda</t>
  </si>
  <si>
    <t>KÖH</t>
  </si>
  <si>
    <t>Csatonahálózat gépei</t>
  </si>
  <si>
    <t>Bölcsőde</t>
  </si>
  <si>
    <t>Karbantartó műhely</t>
  </si>
  <si>
    <t>Konyha</t>
  </si>
  <si>
    <t>Szlovák Nemzetiségi Önkormányzat</t>
  </si>
  <si>
    <t>KFMKK</t>
  </si>
  <si>
    <t>Komplex telep (dűlő)</t>
  </si>
  <si>
    <t>Ebrendészeti telep</t>
  </si>
  <si>
    <t>Közterület-felügyelet</t>
  </si>
  <si>
    <t>Városi Főzőkonyha (Hunyadi Iskola)</t>
  </si>
  <si>
    <t>KÖH dolgozói</t>
  </si>
  <si>
    <t>Cs.Á.O.</t>
  </si>
  <si>
    <t>Víztorony</t>
  </si>
  <si>
    <t>Központ</t>
  </si>
  <si>
    <t>Szennyvíztisztítótelep gépei</t>
  </si>
  <si>
    <t>szerver szoba</t>
  </si>
  <si>
    <t>Fogorvosok</t>
  </si>
  <si>
    <t>Város területén lévő építmények</t>
  </si>
  <si>
    <t>Város területén gép, ber., képzőm. alk.</t>
  </si>
  <si>
    <t>gyalogos híd</t>
  </si>
  <si>
    <t>Napelemes háztartási méretű kiserőmű (HMKE)</t>
  </si>
  <si>
    <t>Szent Borbála tér 2.  hrsz: 878/3</t>
  </si>
  <si>
    <t>Rákóczi F. u 78.  hrsz: 880</t>
  </si>
  <si>
    <t>Oroszlányi Polgármesteri Hivatal épülete</t>
  </si>
  <si>
    <t xml:space="preserve"> Fürst S. u. 29., hrsz: 565</t>
  </si>
  <si>
    <t>Szolgáltató városközpont
 kormányhivatal, foglalkoztatási központ, illetve a helyi küzdősport egyesületek</t>
  </si>
  <si>
    <t xml:space="preserve">Bánki D. u. 67. hrsz: 1988 </t>
  </si>
  <si>
    <t xml:space="preserve">Oroszlány Város Óvodái
Brunszvik Óvoda  </t>
  </si>
  <si>
    <t>Karinthy u. 1. hrsz: 1969</t>
  </si>
  <si>
    <t xml:space="preserve">Oroszlány Város Óvodái
Borbála-telepi Óvoda </t>
  </si>
  <si>
    <t>Rákóczi u. 16/a. hrsz: 579</t>
  </si>
  <si>
    <t>Oroszlány Város Óvodái
Malomsori Óvoda</t>
  </si>
  <si>
    <t xml:space="preserve">Mester u. 1.  hrsz: 2117/5 </t>
  </si>
  <si>
    <t xml:space="preserve">Oroszlány Város Óvodái
Táncsics Óvoda  </t>
  </si>
  <si>
    <t xml:space="preserve">Alkotmány u. 56. hrsz.: 1314   </t>
  </si>
  <si>
    <t>Meseliget Óvoda</t>
  </si>
  <si>
    <t>Fürst S. u. 20.  hrsz: 595</t>
  </si>
  <si>
    <t>Önk. Szociális Szolgálat, Családok Átmeneti Otthona</t>
  </si>
  <si>
    <t>Hunyadi u. 7.  hrsz: 600</t>
  </si>
  <si>
    <t>Idősek Otthona</t>
  </si>
  <si>
    <t>Mátyás király u. 7.    hrsz: 598</t>
  </si>
  <si>
    <t>Hajléktalanellátó intézmény</t>
  </si>
  <si>
    <t>Óvoda köz 1-2. hrsz: 539</t>
  </si>
  <si>
    <t xml:space="preserve">Bölcsőde </t>
  </si>
  <si>
    <t>zártkerti ingatlan hrsz.: 12411/2</t>
  </si>
  <si>
    <t>Szolgáltató pont</t>
  </si>
  <si>
    <t>zártkerti ingatlan hrsz.: 12411/3</t>
  </si>
  <si>
    <t>Krajnyik "Akác" András Sportcsarnokhoz tartozó kiscsarnok</t>
  </si>
  <si>
    <t>Szent Borbála tér 1., hrsz: 878/2</t>
  </si>
  <si>
    <t>Oroszlányi Közösségi Színtér és Könyvtár (OKSZÍK) + szabadtéri színpad</t>
  </si>
  <si>
    <t>Szent Borbála tér 3., hrsz: 881/41</t>
  </si>
  <si>
    <t>Csobbanó Oroszlány Város Uszodája</t>
  </si>
  <si>
    <t>Strand létesítményei</t>
  </si>
  <si>
    <t>Takács I. u. 1/A., hrsz: 1650</t>
  </si>
  <si>
    <t>Gárdonyi Sportcentrum</t>
  </si>
  <si>
    <t xml:space="preserve"> Táncsics M. u. 66., hrsz: 727</t>
  </si>
  <si>
    <t>Chudik Lajos Sportközpont
(teke pálya)</t>
  </si>
  <si>
    <t>Táncsics út 66. hrsz:727</t>
  </si>
  <si>
    <t>Tűzoltóság épületegyüttese</t>
  </si>
  <si>
    <t>Alkotmány u. 58., hrsz: 1314</t>
  </si>
  <si>
    <t>II. Rákóczi Klub</t>
  </si>
  <si>
    <t xml:space="preserve">  Alkotmány u. 55.  hrsz: 948</t>
  </si>
  <si>
    <t>Tájház</t>
  </si>
  <si>
    <t xml:space="preserve"> Gárdonyi u. 10. fsz. 2., hrsz: 553/10/A/3 </t>
  </si>
  <si>
    <t>Roma Nemzetiségi Önkormányzat</t>
  </si>
  <si>
    <t>Eszterházy u. 102. hrsz: 761/2    (iskola telephelye)</t>
  </si>
  <si>
    <t>Benedek Elek Egységes Gyógypedagógiai Módszertani Intézmény, Óvoda, Általános Iskola és Kollégium  
Tatabányai Tankerületi Központ 
önkormámyzat használatában: KONYHA és IRODA*</t>
  </si>
  <si>
    <t>Táncsics M. u. 42. hrsz: 625</t>
  </si>
  <si>
    <t>József Attila Általános Iskola 
Tatabányai Tankerületi Központ 
önkormámyzat használatában: KONYHA és IRODA*</t>
  </si>
  <si>
    <t>Havasi Márton utca 1-3.  hrsz: 519/2</t>
  </si>
  <si>
    <t>Hunyadi Mátyás Általános Iskola
Tatabányai Tankerületi Központ 
önkormámyzat használatában: KONYHA és IRODA*</t>
  </si>
  <si>
    <t>Kossuth Lajos u. 2.  hrsz: 873</t>
  </si>
  <si>
    <t>Hamvas Béla Gimnázium
Tatabányai Tankerületi Központ
önkormámyzat használatában: KONYHA és IRODA*</t>
  </si>
  <si>
    <t>Asztalos J. u. 2. hrsz: 869 hrsz: 869/1/A/6, 869/1/A/7, 869/1/A/8  **</t>
  </si>
  <si>
    <t>Tatabányai Szakképzési Centrum Eötvös Loránd Szakképző Iskola
Önkormámyzat használatában: 869/1/A/6 hrsz. "kivett iskola", 869/1/A/6 és 869/1/A/7 hrsz. Lakások</t>
  </si>
  <si>
    <t>Móricz Zs. u. 2-4. sz. ingatlan, hrsz: 1975/1/A</t>
  </si>
  <si>
    <t>felnőtt és gyermek háziorvosi rendelők, lakás és garázs, közösségi ház</t>
  </si>
  <si>
    <t>Népekbar. u. 16. fsz.2 (hrsz:1982/A/38) és Nb. u. 18. fsz.1. (hrsz.: 1982/A/39)</t>
  </si>
  <si>
    <t>gyermek háziorvosi rendelők</t>
  </si>
  <si>
    <t>Mészáros L. u. 7., hrsz: 681</t>
  </si>
  <si>
    <t>felnőtt háziorvosi rendelő</t>
  </si>
  <si>
    <t>Népek barátsága u. 45. fsz. 1. hrsz: 2005/A/1</t>
  </si>
  <si>
    <t>Szövetkezeti lakás (orvosi rendelő)</t>
  </si>
  <si>
    <t>Népek barátsága u. 47. fsz. 2. hrsz: 2003/A/29</t>
  </si>
  <si>
    <t xml:space="preserve"> Gönczi F. u. 11. fsz. hrsz.: 597/16/A/2</t>
  </si>
  <si>
    <t>Egyéb helyiség</t>
  </si>
  <si>
    <t>Bánki u. 31. fsz 1.a ingatlan, hrsz: 534/6/A/15</t>
  </si>
  <si>
    <t>ingatlan lakótömbben</t>
  </si>
  <si>
    <t>Fürst S. u. 3. fsz.    hrsz: 623/15/A/3</t>
  </si>
  <si>
    <t>hrsz.: 12401</t>
  </si>
  <si>
    <t>Kivett lakóház, udvar és melléképület, kert,</t>
  </si>
  <si>
    <t>Haraszthegyi út 11-12.  hrsz.: 898/1</t>
  </si>
  <si>
    <t>Garázs</t>
  </si>
  <si>
    <t>Takács Imre. u. 10.  hrsz.: 1634/A/25</t>
  </si>
  <si>
    <t xml:space="preserve">Táncsics udvar 11. fogadószint 3.  hrsz.: 583/6/A/37 </t>
  </si>
  <si>
    <t>hrsz: 1512 és 1514/3</t>
  </si>
  <si>
    <t>Temető és létesítményei, ravatalozó</t>
  </si>
  <si>
    <t>Bokodi u 7/A., hrsz: 4700/7 és 4700/8</t>
  </si>
  <si>
    <t>Ebrendészeti telep létesítményei</t>
  </si>
  <si>
    <t>Oroszlány város közterületén belül</t>
  </si>
  <si>
    <t>Sgraffito (lakóépületek homlokzatán vakolatkép)</t>
  </si>
  <si>
    <t>Önkormányzati közterületi vagyontárgyak, pl.: közösségi terek és játszóterek, térbútorok, info-és településtáblák, szobrok, emlékművek, emléktáblák, buszmegállók, zászlótartók, hulladéktárolók, szelektív hulladékgyűjtő szigetek, sebességmérők</t>
  </si>
  <si>
    <t>építmény és épület (szennyvíztelep, hrsz.: 0444)</t>
  </si>
  <si>
    <t xml:space="preserve">Szennyvíz közművagyon épület építmény, műszaki berendezés </t>
  </si>
  <si>
    <t>Szennyvíztelep, hrsz.: 0444</t>
  </si>
  <si>
    <t>gép, berendezés</t>
  </si>
  <si>
    <t>közművagyon** városi csatornahálózat</t>
  </si>
  <si>
    <t>Alkotmány u. 67., hrsz: 959</t>
  </si>
  <si>
    <t>volt 5. sz. iskola</t>
  </si>
  <si>
    <t>Káptalanfüred, hrsz: 0114/3</t>
  </si>
  <si>
    <t>Gyermek és Ifjúsági Tábor</t>
  </si>
  <si>
    <t>hrsz.: 080 Oroszlány</t>
  </si>
  <si>
    <t>Majki Bányászati Múzeum létesítményei</t>
  </si>
  <si>
    <t>Népekbar. u. 18. fsz.2.  hrsz:1982/A/40</t>
  </si>
  <si>
    <t>iroda</t>
  </si>
  <si>
    <t>hrsz.: 596 Oroszlány</t>
  </si>
  <si>
    <t>kivett, vendéglő</t>
  </si>
  <si>
    <t>hrsz.: 12411/1 Oroszlány</t>
  </si>
  <si>
    <t>kivett, zártkewrti művelés alól kivett terület és raktár</t>
  </si>
  <si>
    <t>hrsz.: 2421/55 Oroszlány
Takács Imre u. 67/A.</t>
  </si>
  <si>
    <t>kivett lakóház és udvar</t>
  </si>
  <si>
    <t>hrsz.: 515/9 Oroszlány
Április utca 5</t>
  </si>
  <si>
    <t>kivett udvar és épület</t>
  </si>
  <si>
    <t>Bánki Donát u. 2.  hrsz.: 512/55</t>
  </si>
  <si>
    <t>sportttelep (bekerített teniszpályák konténer kiszolgáló épülettel)</t>
  </si>
  <si>
    <t>Takács Imre u. 6. hrsz.: 1651</t>
  </si>
  <si>
    <t>kajakház (kaja-kenu öltözőnek, konditeremnek és raktárnak használt faház felépítmény és konténerházak)
3 db konténer</t>
  </si>
  <si>
    <t>33-11 számjelű, Labanc-patakon, Rákóczi Ferenc út Piac tér</t>
  </si>
  <si>
    <t>33-13 számjejű, Malom-tavon, Tüzépi garázsok</t>
  </si>
  <si>
    <t>33-14 számjejű, Kertalja-patakon, kis SPAR</t>
  </si>
  <si>
    <t>33-15 számjejű, Pénzes-patakon, Mindszenti u.</t>
  </si>
  <si>
    <t>33-19 számjejű, Oroszlány-Kecskéd vízfolyáson, Takács malom - szennyvíztelep</t>
  </si>
  <si>
    <t>33-20 számjejű, Svandabereg-patakon, Malom-tó befolyás</t>
  </si>
  <si>
    <t>33-22 számjejű, Labanc-patakon, Táncsics Mihály út -35 kV trafóállomás</t>
  </si>
  <si>
    <t>33-24 számjejű, Svandabereg-patakon, volt autóbusz pu. mellett</t>
  </si>
  <si>
    <t>33-25 számjejű, Svandabereg-patakon, Rákóczi Ferenc út 73. üzletsor</t>
  </si>
  <si>
    <t>33-26 számjejű, Labanc-patakon, Táncsics udvar 6.</t>
  </si>
  <si>
    <t>33-27 számjejű, Kertalja-patakon, Malom-tó befolyás</t>
  </si>
  <si>
    <t>Svandabereg-patakon a Rákóczi Ferenc út páratlan oldalán, üzletsornál</t>
  </si>
  <si>
    <t>kerékpáros híd</t>
  </si>
  <si>
    <t>Svandabereg-patakon a Rákóczi Ferenc út páros oldalán, benzinkút és üzletsor között</t>
  </si>
  <si>
    <t>Dózsa György utca 22/A. hrsz. 407/A</t>
  </si>
  <si>
    <t>Volt Jehova Tanúi terem, 2022 leendő Digitális Tudásközpont épülete</t>
  </si>
  <si>
    <t>Oroszlány Város Önkormányzata biztosított telephelyein lévő eszközök.</t>
  </si>
  <si>
    <t>Játszóttér konténeres vizesblok</t>
  </si>
  <si>
    <t>Napelemes háztartási méretű kiserőmű (HMKE) önkormányzati tulajdonban + HMKE idegen tulajdonban ???</t>
  </si>
  <si>
    <t>Napelemes háztartási méretű kiserőmű (HMKE)
(főépület és mosoda, raktár: )</t>
  </si>
  <si>
    <t>HMKE idegen tulajdon ???</t>
  </si>
  <si>
    <t xml:space="preserve"> (18 db faház, vizesblokk, konyha és ebédlő) </t>
  </si>
  <si>
    <t>volt hőközpont, jelenleg raktár</t>
  </si>
  <si>
    <t>2840 OROSZLÁNY, Rákóczi Ferenc út 78.</t>
  </si>
  <si>
    <t>Sátor</t>
  </si>
  <si>
    <t>Oroszlányi Bányászati Múzeumban (Oroszlány, hrsz. 080.)</t>
  </si>
  <si>
    <t>védett terület, műemlék, műemléki környezet</t>
  </si>
  <si>
    <t>műemléki környezet, védett természeti terület: helyi jelentőségű védett természeti  terület</t>
  </si>
  <si>
    <t>Majki kastély komplexum hrsz. 074/20</t>
  </si>
  <si>
    <t>Majki kastély komplexum hrsz. Hrsz. 061/9</t>
  </si>
  <si>
    <t>Majki kastély komplexum hrsz. 072</t>
  </si>
  <si>
    <t>Majki kastély komplexum hrsz. 073</t>
  </si>
  <si>
    <t>Majki kastély komplexum hrsz. 074/19</t>
  </si>
  <si>
    <t>Majki kastély komplexum hrsz. 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</si>
</sst>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-;\-* #,##0.00_-;_-* &quot;-&quot;??_-;_-@_-"/>
    <numFmt numFmtId="165" formatCode="#,##0;[Red]#,##0"/>
    <numFmt numFmtId="166" formatCode="yyyy/mm/dd;@"/>
    <numFmt numFmtId="167" formatCode="#,##0&quot; Ft&quot;"/>
    <numFmt numFmtId="168" formatCode="#,##0_ ;\-#,##0\ "/>
    <numFmt numFmtId="169" formatCode="#,##0_ ;[Red]\-#,##0\ "/>
    <numFmt numFmtId="170" formatCode="#,##0.000000;[Red]#,##0.000000"/>
    <numFmt numFmtId="171" formatCode="###0"/>
    <numFmt numFmtId="172" formatCode="_-* #,##0.00\ _F_t_-;\-* #,##0.00\ _F_t_-;_-* &quot;-&quot;??\ _F_t_-;_-@_-"/>
    <numFmt numFmtId="173" formatCode="_-* #,##0\ _H_U_F_-;\-* #,##0\ _H_U_F_-;_-* &quot;-&quot;??\ _H_U_F_-;_-@_-"/>
    <numFmt numFmtId="174" formatCode="00000000\-0\-00"/>
    <numFmt numFmtId="175" formatCode="#,##0\ &quot;Ft&quot;"/>
  </numFmts>
  <fonts count="4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24"/>
      <color theme="0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4"/>
      <name val="Times New Roman"/>
      <family val="1"/>
      <charset val="238"/>
    </font>
    <font>
      <sz val="20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0"/>
      <name val="Times New Roman"/>
      <family val="1"/>
      <charset val="238"/>
    </font>
    <font>
      <sz val="14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20"/>
      <color theme="0"/>
      <name val="Times New Roman"/>
      <family val="1"/>
      <charset val="238"/>
    </font>
    <font>
      <b/>
      <sz val="14"/>
      <color theme="0" tint="-0.249977111117893"/>
      <name val="Times New Roman"/>
      <family val="1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22"/>
      <color theme="0"/>
      <name val="Times New Roman"/>
      <family val="1"/>
      <charset val="238"/>
    </font>
    <font>
      <sz val="12"/>
      <color indexed="9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8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1" tint="4.9989318521683403E-2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" fillId="0" borderId="0"/>
    <xf numFmtId="172" fontId="3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1" fillId="0" borderId="0"/>
    <xf numFmtId="0" fontId="3" fillId="0" borderId="0"/>
    <xf numFmtId="164" fontId="4" fillId="0" borderId="0" applyFont="0" applyFill="0" applyBorder="0" applyAlignment="0" applyProtection="0"/>
    <xf numFmtId="0" fontId="4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43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</cellStyleXfs>
  <cellXfs count="340">
    <xf numFmtId="0" fontId="0" fillId="0" borderId="0" xfId="0"/>
    <xf numFmtId="0" fontId="7" fillId="3" borderId="0" xfId="2" applyFont="1" applyFill="1" applyProtection="1">
      <protection locked="0"/>
    </xf>
    <xf numFmtId="0" fontId="7" fillId="0" borderId="0" xfId="2" applyFont="1"/>
    <xf numFmtId="0" fontId="12" fillId="6" borderId="8" xfId="2" applyFont="1" applyFill="1" applyBorder="1" applyAlignment="1" applyProtection="1">
      <alignment horizontal="center" vertical="center" wrapText="1"/>
      <protection locked="0"/>
    </xf>
    <xf numFmtId="0" fontId="14" fillId="3" borderId="0" xfId="2" applyFont="1" applyFill="1" applyProtection="1">
      <protection locked="0"/>
    </xf>
    <xf numFmtId="0" fontId="8" fillId="6" borderId="23" xfId="2" applyFont="1" applyFill="1" applyBorder="1" applyAlignment="1" applyProtection="1">
      <alignment horizontal="center" vertical="center" wrapText="1"/>
      <protection locked="0"/>
    </xf>
    <xf numFmtId="0" fontId="8" fillId="6" borderId="37" xfId="2" applyFont="1" applyFill="1" applyBorder="1" applyAlignment="1" applyProtection="1">
      <alignment horizontal="center" vertical="center" wrapText="1"/>
      <protection locked="0"/>
    </xf>
    <xf numFmtId="0" fontId="14" fillId="4" borderId="14" xfId="2" applyFont="1" applyFill="1" applyBorder="1" applyAlignment="1" applyProtection="1">
      <alignment horizontal="center" vertical="center" wrapText="1"/>
      <protection locked="0"/>
    </xf>
    <xf numFmtId="49" fontId="14" fillId="0" borderId="16" xfId="2" applyNumberFormat="1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166" fontId="15" fillId="0" borderId="0" xfId="2" applyNumberFormat="1" applyFont="1" applyAlignment="1" applyProtection="1">
      <alignment horizontal="center" vertical="center"/>
      <protection locked="0"/>
    </xf>
    <xf numFmtId="14" fontId="14" fillId="0" borderId="16" xfId="2" applyNumberFormat="1" applyFont="1" applyBorder="1" applyAlignment="1">
      <alignment horizontal="center" vertical="center" wrapText="1"/>
    </xf>
    <xf numFmtId="168" fontId="14" fillId="0" borderId="16" xfId="3" applyNumberFormat="1" applyFont="1" applyFill="1" applyBorder="1" applyAlignment="1" applyProtection="1">
      <alignment horizontal="center" vertical="center" wrapText="1"/>
    </xf>
    <xf numFmtId="168" fontId="14" fillId="14" borderId="16" xfId="3" applyNumberFormat="1" applyFont="1" applyFill="1" applyBorder="1" applyAlignment="1">
      <alignment horizontal="center" vertical="center" wrapText="1"/>
    </xf>
    <xf numFmtId="168" fontId="14" fillId="0" borderId="38" xfId="3" applyNumberFormat="1" applyFont="1" applyFill="1" applyBorder="1" applyAlignment="1" applyProtection="1">
      <alignment horizontal="center" vertical="center" wrapText="1"/>
    </xf>
    <xf numFmtId="168" fontId="13" fillId="12" borderId="39" xfId="3" applyNumberFormat="1" applyFont="1" applyFill="1" applyBorder="1" applyAlignment="1" applyProtection="1">
      <alignment horizontal="center" vertical="center" wrapText="1"/>
    </xf>
    <xf numFmtId="168" fontId="13" fillId="12" borderId="17" xfId="3" applyNumberFormat="1" applyFont="1" applyFill="1" applyBorder="1" applyAlignment="1" applyProtection="1">
      <alignment horizontal="center" vertical="center" wrapText="1"/>
    </xf>
    <xf numFmtId="3" fontId="14" fillId="12" borderId="16" xfId="2" applyNumberFormat="1" applyFont="1" applyFill="1" applyBorder="1" applyAlignment="1">
      <alignment horizontal="center" vertical="center" wrapText="1"/>
    </xf>
    <xf numFmtId="3" fontId="8" fillId="12" borderId="16" xfId="2" applyNumberFormat="1" applyFont="1" applyFill="1" applyBorder="1" applyAlignment="1">
      <alignment horizontal="center" vertical="center" wrapText="1"/>
    </xf>
    <xf numFmtId="3" fontId="13" fillId="12" borderId="16" xfId="2" applyNumberFormat="1" applyFont="1" applyFill="1" applyBorder="1" applyAlignment="1">
      <alignment horizontal="center" vertical="center" wrapText="1"/>
    </xf>
    <xf numFmtId="3" fontId="8" fillId="6" borderId="16" xfId="2" applyNumberFormat="1" applyFont="1" applyFill="1" applyBorder="1" applyAlignment="1">
      <alignment horizontal="center" vertical="center" wrapText="1"/>
    </xf>
    <xf numFmtId="3" fontId="13" fillId="14" borderId="16" xfId="2" applyNumberFormat="1" applyFont="1" applyFill="1" applyBorder="1" applyAlignment="1">
      <alignment horizontal="center" vertical="center" wrapText="1"/>
    </xf>
    <xf numFmtId="0" fontId="14" fillId="3" borderId="0" xfId="2" applyFont="1" applyFill="1" applyAlignment="1" applyProtection="1">
      <alignment horizontal="center" vertical="center" wrapText="1"/>
      <protection locked="0"/>
    </xf>
    <xf numFmtId="0" fontId="14" fillId="0" borderId="0" xfId="2" applyFont="1"/>
    <xf numFmtId="0" fontId="14" fillId="4" borderId="9" xfId="2" applyFont="1" applyFill="1" applyBorder="1" applyAlignment="1" applyProtection="1">
      <alignment horizontal="center" vertical="center" wrapText="1"/>
      <protection locked="0"/>
    </xf>
    <xf numFmtId="0" fontId="14" fillId="0" borderId="10" xfId="2" applyFont="1" applyBorder="1" applyAlignment="1">
      <alignment horizontal="center" vertical="center" wrapText="1"/>
    </xf>
    <xf numFmtId="166" fontId="15" fillId="0" borderId="10" xfId="2" applyNumberFormat="1" applyFont="1" applyBorder="1" applyAlignment="1" applyProtection="1">
      <alignment horizontal="center" vertical="center"/>
      <protection locked="0"/>
    </xf>
    <xf numFmtId="168" fontId="16" fillId="14" borderId="10" xfId="3" applyNumberFormat="1" applyFont="1" applyFill="1" applyBorder="1" applyAlignment="1">
      <alignment horizontal="center" vertical="center" wrapText="1"/>
    </xf>
    <xf numFmtId="3" fontId="14" fillId="12" borderId="10" xfId="2" applyNumberFormat="1" applyFont="1" applyFill="1" applyBorder="1" applyAlignment="1">
      <alignment horizontal="center" vertical="center" wrapText="1"/>
    </xf>
    <xf numFmtId="14" fontId="14" fillId="0" borderId="10" xfId="2" applyNumberFormat="1" applyFont="1" applyBorder="1" applyAlignment="1">
      <alignment horizontal="center" vertical="center" wrapText="1"/>
    </xf>
    <xf numFmtId="49" fontId="14" fillId="0" borderId="10" xfId="2" applyNumberFormat="1" applyFont="1" applyBorder="1" applyAlignment="1">
      <alignment horizontal="center" vertical="center" wrapText="1"/>
    </xf>
    <xf numFmtId="168" fontId="14" fillId="0" borderId="10" xfId="3" applyNumberFormat="1" applyFont="1" applyFill="1" applyBorder="1" applyAlignment="1" applyProtection="1">
      <alignment horizontal="center" vertical="center" wrapText="1"/>
    </xf>
    <xf numFmtId="0" fontId="14" fillId="0" borderId="9" xfId="2" applyFont="1" applyBorder="1" applyAlignment="1" applyProtection="1">
      <alignment horizontal="center" vertical="center" wrapText="1"/>
      <protection locked="0"/>
    </xf>
    <xf numFmtId="49" fontId="14" fillId="0" borderId="10" xfId="2" applyNumberFormat="1" applyFont="1" applyBorder="1" applyAlignment="1" applyProtection="1">
      <alignment horizontal="center" vertical="center" wrapText="1"/>
      <protection locked="0"/>
    </xf>
    <xf numFmtId="165" fontId="14" fillId="0" borderId="10" xfId="2" applyNumberFormat="1" applyFont="1" applyBorder="1" applyAlignment="1">
      <alignment horizontal="center" vertical="center" wrapText="1"/>
    </xf>
    <xf numFmtId="168" fontId="14" fillId="0" borderId="10" xfId="3" applyNumberFormat="1" applyFont="1" applyFill="1" applyBorder="1" applyAlignment="1">
      <alignment horizontal="center" vertical="center" wrapText="1"/>
    </xf>
    <xf numFmtId="168" fontId="14" fillId="0" borderId="10" xfId="3" applyNumberFormat="1" applyFont="1" applyFill="1" applyBorder="1" applyAlignment="1" applyProtection="1">
      <alignment horizontal="center" vertical="center" wrapText="1"/>
      <protection locked="0"/>
    </xf>
    <xf numFmtId="168" fontId="14" fillId="0" borderId="16" xfId="3" applyNumberFormat="1" applyFont="1" applyFill="1" applyBorder="1" applyAlignment="1">
      <alignment horizontal="center" vertical="center" wrapText="1"/>
    </xf>
    <xf numFmtId="168" fontId="14" fillId="0" borderId="16" xfId="3" applyNumberFormat="1" applyFont="1" applyFill="1" applyBorder="1" applyAlignment="1" applyProtection="1">
      <alignment horizontal="center" vertical="center" wrapText="1"/>
      <protection locked="0"/>
    </xf>
    <xf numFmtId="168" fontId="14" fillId="0" borderId="38" xfId="3" applyNumberFormat="1" applyFont="1" applyFill="1" applyBorder="1" applyAlignment="1" applyProtection="1">
      <alignment horizontal="center" vertical="center" wrapText="1"/>
      <protection locked="0"/>
    </xf>
    <xf numFmtId="14" fontId="8" fillId="0" borderId="10" xfId="2" applyNumberFormat="1" applyFont="1" applyBorder="1" applyAlignment="1">
      <alignment horizontal="center" vertical="center" wrapText="1"/>
    </xf>
    <xf numFmtId="14" fontId="14" fillId="0" borderId="10" xfId="2" applyNumberFormat="1" applyFont="1" applyBorder="1" applyAlignment="1" applyProtection="1">
      <alignment horizontal="center" vertical="center" wrapText="1"/>
      <protection locked="0"/>
    </xf>
    <xf numFmtId="49" fontId="14" fillId="0" borderId="15" xfId="2" applyNumberFormat="1" applyFont="1" applyBorder="1" applyAlignment="1">
      <alignment horizontal="center" vertical="center" wrapText="1"/>
    </xf>
    <xf numFmtId="165" fontId="14" fillId="0" borderId="15" xfId="2" applyNumberFormat="1" applyFont="1" applyBorder="1" applyAlignment="1">
      <alignment horizontal="center" vertical="center" wrapText="1"/>
    </xf>
    <xf numFmtId="168" fontId="14" fillId="0" borderId="15" xfId="3" applyNumberFormat="1" applyFont="1" applyFill="1" applyBorder="1" applyAlignment="1">
      <alignment horizontal="center" vertical="center" wrapText="1"/>
    </xf>
    <xf numFmtId="165" fontId="14" fillId="0" borderId="10" xfId="2" applyNumberFormat="1" applyFont="1" applyBorder="1" applyAlignment="1" applyProtection="1">
      <alignment horizontal="center" vertical="center" wrapText="1"/>
      <protection locked="0"/>
    </xf>
    <xf numFmtId="0" fontId="14" fillId="0" borderId="16" xfId="2" applyFont="1" applyBorder="1" applyAlignment="1" applyProtection="1">
      <alignment horizontal="center" vertical="center" wrapText="1"/>
      <protection locked="0"/>
    </xf>
    <xf numFmtId="49" fontId="14" fillId="0" borderId="15" xfId="2" applyNumberFormat="1" applyFont="1" applyBorder="1" applyAlignment="1" applyProtection="1">
      <alignment horizontal="center" vertical="center" wrapText="1"/>
      <protection locked="0"/>
    </xf>
    <xf numFmtId="49" fontId="14" fillId="11" borderId="40" xfId="2" applyNumberFormat="1" applyFont="1" applyFill="1" applyBorder="1" applyAlignment="1" applyProtection="1">
      <alignment horizontal="right" vertical="top" wrapText="1"/>
      <protection locked="0"/>
    </xf>
    <xf numFmtId="49" fontId="14" fillId="11" borderId="35" xfId="2" applyNumberFormat="1" applyFont="1" applyFill="1" applyBorder="1" applyAlignment="1" applyProtection="1">
      <alignment horizontal="left" vertical="center" wrapText="1"/>
      <protection locked="0"/>
    </xf>
    <xf numFmtId="49" fontId="14" fillId="0" borderId="26" xfId="2" applyNumberFormat="1" applyFont="1" applyBorder="1" applyAlignment="1">
      <alignment horizontal="center" vertical="center" wrapText="1"/>
    </xf>
    <xf numFmtId="49" fontId="14" fillId="11" borderId="4" xfId="2" applyNumberFormat="1" applyFont="1" applyFill="1" applyBorder="1" applyAlignment="1" applyProtection="1">
      <alignment horizontal="right" vertical="center" wrapText="1"/>
      <protection locked="0"/>
    </xf>
    <xf numFmtId="49" fontId="14" fillId="11" borderId="6" xfId="2" applyNumberFormat="1" applyFont="1" applyFill="1" applyBorder="1" applyAlignment="1" applyProtection="1">
      <alignment horizontal="left" vertical="center" wrapText="1"/>
      <protection locked="0"/>
    </xf>
    <xf numFmtId="49" fontId="14" fillId="0" borderId="16" xfId="2" applyNumberFormat="1" applyFont="1" applyBorder="1" applyAlignment="1" applyProtection="1">
      <alignment horizontal="center" vertical="center" wrapText="1"/>
      <protection locked="0"/>
    </xf>
    <xf numFmtId="14" fontId="8" fillId="0" borderId="10" xfId="2" applyNumberFormat="1" applyFont="1" applyBorder="1" applyAlignment="1" applyProtection="1">
      <alignment horizontal="center" vertical="center" wrapText="1"/>
      <protection locked="0"/>
    </xf>
    <xf numFmtId="14" fontId="14" fillId="0" borderId="15" xfId="2" applyNumberFormat="1" applyFont="1" applyBorder="1" applyAlignment="1" applyProtection="1">
      <alignment horizontal="center" vertical="center" wrapText="1"/>
      <protection locked="0"/>
    </xf>
    <xf numFmtId="49" fontId="17" fillId="7" borderId="10" xfId="2" applyNumberFormat="1" applyFont="1" applyFill="1" applyBorder="1" applyAlignment="1">
      <alignment horizontal="center" vertical="center" wrapText="1"/>
    </xf>
    <xf numFmtId="49" fontId="18" fillId="7" borderId="16" xfId="2" applyNumberFormat="1" applyFont="1" applyFill="1" applyBorder="1" applyAlignment="1">
      <alignment horizontal="center" vertical="center" wrapText="1"/>
    </xf>
    <xf numFmtId="3" fontId="17" fillId="7" borderId="10" xfId="2" applyNumberFormat="1" applyFont="1" applyFill="1" applyBorder="1" applyAlignment="1">
      <alignment horizontal="center" vertical="center" wrapText="1"/>
    </xf>
    <xf numFmtId="168" fontId="14" fillId="0" borderId="11" xfId="3" applyNumberFormat="1" applyFont="1" applyFill="1" applyBorder="1" applyAlignment="1" applyProtection="1">
      <alignment horizontal="center" vertical="center" wrapText="1"/>
    </xf>
    <xf numFmtId="0" fontId="14" fillId="3" borderId="0" xfId="2" applyFont="1" applyFill="1" applyAlignment="1">
      <alignment horizontal="center" vertical="center" wrapText="1"/>
    </xf>
    <xf numFmtId="168" fontId="14" fillId="0" borderId="15" xfId="3" applyNumberFormat="1" applyFont="1" applyFill="1" applyBorder="1" applyAlignment="1" applyProtection="1">
      <alignment horizontal="center" vertical="center" wrapText="1"/>
    </xf>
    <xf numFmtId="168" fontId="14" fillId="0" borderId="19" xfId="3" applyNumberFormat="1" applyFont="1" applyFill="1" applyBorder="1" applyAlignment="1" applyProtection="1">
      <alignment horizontal="center" vertical="center" wrapText="1"/>
    </xf>
    <xf numFmtId="0" fontId="19" fillId="5" borderId="4" xfId="2" applyFont="1" applyFill="1" applyBorder="1" applyAlignment="1">
      <alignment horizontal="center" vertical="center" wrapText="1"/>
    </xf>
    <xf numFmtId="0" fontId="19" fillId="5" borderId="41" xfId="2" applyFont="1" applyFill="1" applyBorder="1" applyAlignment="1">
      <alignment horizontal="center" vertical="center" wrapText="1"/>
    </xf>
    <xf numFmtId="3" fontId="10" fillId="9" borderId="41" xfId="2" applyNumberFormat="1" applyFont="1" applyFill="1" applyBorder="1" applyAlignment="1">
      <alignment horizontal="center" vertical="center" wrapText="1"/>
    </xf>
    <xf numFmtId="168" fontId="19" fillId="2" borderId="42" xfId="3" applyNumberFormat="1" applyFont="1" applyFill="1" applyBorder="1" applyAlignment="1" applyProtection="1">
      <alignment horizontal="center" vertical="center" wrapText="1"/>
    </xf>
    <xf numFmtId="168" fontId="19" fillId="2" borderId="40" xfId="3" applyNumberFormat="1" applyFont="1" applyFill="1" applyBorder="1" applyAlignment="1" applyProtection="1">
      <alignment horizontal="center" vertical="center" wrapText="1"/>
    </xf>
    <xf numFmtId="168" fontId="13" fillId="12" borderId="42" xfId="3" applyNumberFormat="1" applyFont="1" applyFill="1" applyBorder="1" applyAlignment="1" applyProtection="1">
      <alignment horizontal="center" vertical="center" wrapText="1"/>
    </xf>
    <xf numFmtId="3" fontId="14" fillId="2" borderId="42" xfId="2" applyNumberFormat="1" applyFont="1" applyFill="1" applyBorder="1" applyAlignment="1">
      <alignment horizontal="center" vertical="center" wrapText="1"/>
    </xf>
    <xf numFmtId="3" fontId="8" fillId="2" borderId="42" xfId="2" applyNumberFormat="1" applyFont="1" applyFill="1" applyBorder="1" applyAlignment="1">
      <alignment horizontal="center" vertical="center" wrapText="1"/>
    </xf>
    <xf numFmtId="3" fontId="11" fillId="7" borderId="42" xfId="2" applyNumberFormat="1" applyFont="1" applyFill="1" applyBorder="1" applyAlignment="1">
      <alignment horizontal="center" vertical="center" wrapText="1"/>
    </xf>
    <xf numFmtId="0" fontId="19" fillId="3" borderId="0" xfId="2" applyFont="1" applyFill="1" applyAlignment="1">
      <alignment horizontal="center" vertical="center" wrapText="1"/>
    </xf>
    <xf numFmtId="0" fontId="7" fillId="5" borderId="0" xfId="2" applyFont="1" applyFill="1" applyProtection="1">
      <protection locked="0"/>
    </xf>
    <xf numFmtId="0" fontId="20" fillId="5" borderId="0" xfId="2" applyFont="1" applyFill="1" applyProtection="1">
      <protection locked="0"/>
    </xf>
    <xf numFmtId="0" fontId="7" fillId="5" borderId="0" xfId="2" applyFont="1" applyFill="1" applyAlignment="1" applyProtection="1">
      <alignment horizontal="center" vertical="center"/>
      <protection locked="0"/>
    </xf>
    <xf numFmtId="0" fontId="21" fillId="5" borderId="0" xfId="2" applyFont="1" applyFill="1" applyProtection="1">
      <protection locked="0"/>
    </xf>
    <xf numFmtId="3" fontId="21" fillId="5" borderId="0" xfId="2" applyNumberFormat="1" applyFont="1" applyFill="1" applyAlignment="1" applyProtection="1">
      <alignment horizontal="center"/>
      <protection locked="0"/>
    </xf>
    <xf numFmtId="3" fontId="21" fillId="5" borderId="0" xfId="2" applyNumberFormat="1" applyFont="1" applyFill="1" applyProtection="1">
      <protection locked="0"/>
    </xf>
    <xf numFmtId="0" fontId="14" fillId="5" borderId="0" xfId="2" applyFont="1" applyFill="1" applyProtection="1">
      <protection locked="0"/>
    </xf>
    <xf numFmtId="165" fontId="13" fillId="12" borderId="0" xfId="2" applyNumberFormat="1" applyFont="1" applyFill="1" applyAlignment="1" applyProtection="1">
      <alignment horizontal="center" vertical="center"/>
      <protection locked="0"/>
    </xf>
    <xf numFmtId="10" fontId="13" fillId="14" borderId="0" xfId="4" applyNumberFormat="1" applyFont="1" applyFill="1" applyAlignment="1" applyProtection="1">
      <alignment horizontal="center" vertical="center"/>
      <protection locked="0"/>
    </xf>
    <xf numFmtId="0" fontId="22" fillId="5" borderId="0" xfId="2" applyFont="1" applyFill="1" applyAlignment="1" applyProtection="1">
      <alignment horizontal="left" vertical="center" wrapText="1"/>
      <protection locked="0"/>
    </xf>
    <xf numFmtId="0" fontId="19" fillId="5" borderId="0" xfId="2" applyFont="1" applyFill="1" applyAlignment="1" applyProtection="1">
      <alignment horizontal="center" vertical="center"/>
      <protection locked="0"/>
    </xf>
    <xf numFmtId="165" fontId="13" fillId="12" borderId="0" xfId="2" applyNumberFormat="1" applyFont="1" applyFill="1" applyAlignment="1" applyProtection="1">
      <alignment horizontal="center" vertical="center" wrapText="1"/>
      <protection locked="0"/>
    </xf>
    <xf numFmtId="0" fontId="13" fillId="14" borderId="0" xfId="2" applyFont="1" applyFill="1" applyAlignment="1" applyProtection="1">
      <alignment horizontal="center" vertical="top"/>
      <protection locked="0"/>
    </xf>
    <xf numFmtId="165" fontId="7" fillId="3" borderId="0" xfId="2" applyNumberFormat="1" applyFont="1" applyFill="1" applyProtection="1">
      <protection locked="0"/>
    </xf>
    <xf numFmtId="3" fontId="23" fillId="5" borderId="0" xfId="2" applyNumberFormat="1" applyFont="1" applyFill="1" applyAlignment="1" applyProtection="1">
      <alignment horizontal="center" vertical="center"/>
      <protection locked="0"/>
    </xf>
    <xf numFmtId="0" fontId="23" fillId="5" borderId="0" xfId="2" applyFont="1" applyFill="1" applyAlignment="1" applyProtection="1">
      <alignment horizontal="center" vertical="center"/>
      <protection locked="0"/>
    </xf>
    <xf numFmtId="0" fontId="22" fillId="5" borderId="0" xfId="2" applyFont="1" applyFill="1" applyAlignment="1" applyProtection="1">
      <alignment horizontal="center" vertical="center"/>
      <protection locked="0"/>
    </xf>
    <xf numFmtId="0" fontId="12" fillId="0" borderId="10" xfId="2" applyFont="1" applyBorder="1" applyAlignment="1">
      <alignment horizontal="center" vertical="center"/>
    </xf>
    <xf numFmtId="0" fontId="12" fillId="6" borderId="11" xfId="2" applyFont="1" applyFill="1" applyBorder="1" applyAlignment="1">
      <alignment horizontal="center" vertical="center"/>
    </xf>
    <xf numFmtId="3" fontId="25" fillId="7" borderId="10" xfId="2" applyNumberFormat="1" applyFont="1" applyFill="1" applyBorder="1" applyAlignment="1" applyProtection="1">
      <alignment horizontal="center"/>
      <protection locked="0"/>
    </xf>
    <xf numFmtId="0" fontId="12" fillId="0" borderId="10" xfId="2" applyFont="1" applyBorder="1" applyAlignment="1">
      <alignment horizontal="left" vertical="center"/>
    </xf>
    <xf numFmtId="165" fontId="8" fillId="0" borderId="10" xfId="2" applyNumberFormat="1" applyFont="1" applyBorder="1" applyAlignment="1">
      <alignment horizontal="center" vertical="center"/>
    </xf>
    <xf numFmtId="165" fontId="8" fillId="6" borderId="11" xfId="2" applyNumberFormat="1" applyFont="1" applyFill="1" applyBorder="1" applyAlignment="1">
      <alignment horizontal="center" vertical="center"/>
    </xf>
    <xf numFmtId="168" fontId="18" fillId="7" borderId="44" xfId="2" applyNumberFormat="1" applyFont="1" applyFill="1" applyBorder="1" applyAlignment="1" applyProtection="1">
      <alignment horizontal="center" vertical="center"/>
      <protection locked="0"/>
    </xf>
    <xf numFmtId="165" fontId="25" fillId="7" borderId="10" xfId="2" applyNumberFormat="1" applyFont="1" applyFill="1" applyBorder="1" applyAlignment="1" applyProtection="1">
      <alignment horizontal="center"/>
      <protection locked="0"/>
    </xf>
    <xf numFmtId="165" fontId="23" fillId="5" borderId="0" xfId="2" applyNumberFormat="1" applyFont="1" applyFill="1" applyAlignment="1" applyProtection="1">
      <alignment horizontal="center" vertical="center"/>
      <protection locked="0"/>
    </xf>
    <xf numFmtId="165" fontId="8" fillId="15" borderId="10" xfId="2" applyNumberFormat="1" applyFont="1" applyFill="1" applyBorder="1" applyAlignment="1">
      <alignment horizontal="center" vertical="center"/>
    </xf>
    <xf numFmtId="0" fontId="25" fillId="7" borderId="19" xfId="2" applyFont="1" applyFill="1" applyBorder="1" applyAlignment="1" applyProtection="1">
      <alignment horizontal="center"/>
      <protection locked="0"/>
    </xf>
    <xf numFmtId="0" fontId="25" fillId="7" borderId="20" xfId="2" applyFont="1" applyFill="1" applyBorder="1" applyAlignment="1" applyProtection="1">
      <alignment horizontal="center"/>
      <protection locked="0"/>
    </xf>
    <xf numFmtId="0" fontId="25" fillId="7" borderId="21" xfId="2" applyFont="1" applyFill="1" applyBorder="1" applyAlignment="1" applyProtection="1">
      <alignment horizontal="center"/>
      <protection locked="0"/>
    </xf>
    <xf numFmtId="10" fontId="25" fillId="7" borderId="10" xfId="2" applyNumberFormat="1" applyFont="1" applyFill="1" applyBorder="1" applyAlignment="1" applyProtection="1">
      <alignment horizontal="center"/>
      <protection locked="0"/>
    </xf>
    <xf numFmtId="0" fontId="12" fillId="6" borderId="10" xfId="2" applyFont="1" applyFill="1" applyBorder="1" applyAlignment="1">
      <alignment horizontal="left" vertical="center"/>
    </xf>
    <xf numFmtId="165" fontId="8" fillId="6" borderId="10" xfId="2" applyNumberFormat="1" applyFont="1" applyFill="1" applyBorder="1" applyAlignment="1">
      <alignment horizontal="center" vertical="center"/>
    </xf>
    <xf numFmtId="0" fontId="26" fillId="7" borderId="10" xfId="2" applyFont="1" applyFill="1" applyBorder="1" applyAlignment="1">
      <alignment vertical="center"/>
    </xf>
    <xf numFmtId="165" fontId="26" fillId="7" borderId="10" xfId="2" applyNumberFormat="1" applyFont="1" applyFill="1" applyBorder="1" applyAlignment="1">
      <alignment horizontal="center" vertical="center"/>
    </xf>
    <xf numFmtId="165" fontId="17" fillId="7" borderId="11" xfId="2" applyNumberFormat="1" applyFont="1" applyFill="1" applyBorder="1" applyAlignment="1">
      <alignment horizontal="center" vertical="center"/>
    </xf>
    <xf numFmtId="168" fontId="18" fillId="7" borderId="42" xfId="2" applyNumberFormat="1" applyFont="1" applyFill="1" applyBorder="1" applyAlignment="1" applyProtection="1">
      <alignment horizontal="center" vertical="center"/>
      <protection locked="0"/>
    </xf>
    <xf numFmtId="0" fontId="27" fillId="6" borderId="10" xfId="2" applyFont="1" applyFill="1" applyBorder="1" applyAlignment="1">
      <alignment horizontal="center" vertical="center"/>
    </xf>
    <xf numFmtId="0" fontId="27" fillId="0" borderId="10" xfId="2" applyFont="1" applyBorder="1" applyAlignment="1">
      <alignment horizontal="left" vertical="center"/>
    </xf>
    <xf numFmtId="165" fontId="8" fillId="13" borderId="10" xfId="2" applyNumberFormat="1" applyFont="1" applyFill="1" applyBorder="1" applyAlignment="1">
      <alignment horizontal="center" vertical="center"/>
    </xf>
    <xf numFmtId="165" fontId="13" fillId="0" borderId="10" xfId="2" applyNumberFormat="1" applyFont="1" applyBorder="1" applyAlignment="1">
      <alignment horizontal="center" vertical="center"/>
    </xf>
    <xf numFmtId="0" fontId="27" fillId="12" borderId="10" xfId="2" applyFont="1" applyFill="1" applyBorder="1" applyAlignment="1">
      <alignment horizontal="left" vertical="center"/>
    </xf>
    <xf numFmtId="165" fontId="13" fillId="12" borderId="10" xfId="2" applyNumberFormat="1" applyFont="1" applyFill="1" applyBorder="1" applyAlignment="1">
      <alignment horizontal="center" vertical="center"/>
    </xf>
    <xf numFmtId="0" fontId="27" fillId="12" borderId="10" xfId="2" applyFont="1" applyFill="1" applyBorder="1" applyAlignment="1">
      <alignment vertical="center"/>
    </xf>
    <xf numFmtId="165" fontId="27" fillId="12" borderId="10" xfId="2" applyNumberFormat="1" applyFont="1" applyFill="1" applyBorder="1" applyAlignment="1">
      <alignment horizontal="center" vertical="center"/>
    </xf>
    <xf numFmtId="165" fontId="27" fillId="13" borderId="10" xfId="2" applyNumberFormat="1" applyFont="1" applyFill="1" applyBorder="1" applyAlignment="1">
      <alignment horizontal="center" vertical="center"/>
    </xf>
    <xf numFmtId="0" fontId="10" fillId="12" borderId="10" xfId="2" applyFont="1" applyFill="1" applyBorder="1" applyAlignment="1">
      <alignment horizontal="center" vertical="center"/>
    </xf>
    <xf numFmtId="165" fontId="10" fillId="13" borderId="10" xfId="2" applyNumberFormat="1" applyFont="1" applyFill="1" applyBorder="1" applyAlignment="1">
      <alignment horizontal="center" vertical="center"/>
    </xf>
    <xf numFmtId="0" fontId="10" fillId="0" borderId="10" xfId="2" applyFont="1" applyBorder="1" applyAlignment="1">
      <alignment vertical="center" wrapText="1"/>
    </xf>
    <xf numFmtId="165" fontId="10" fillId="6" borderId="10" xfId="2" applyNumberFormat="1" applyFont="1" applyFill="1" applyBorder="1" applyAlignment="1">
      <alignment horizontal="center" vertical="center"/>
    </xf>
    <xf numFmtId="9" fontId="21" fillId="13" borderId="10" xfId="2" applyNumberFormat="1" applyFont="1" applyFill="1" applyBorder="1" applyAlignment="1" applyProtection="1">
      <alignment horizontal="center" vertical="center"/>
      <protection locked="0"/>
    </xf>
    <xf numFmtId="170" fontId="10" fillId="16" borderId="10" xfId="2" applyNumberFormat="1" applyFont="1" applyFill="1" applyBorder="1" applyAlignment="1">
      <alignment horizontal="center" vertical="center"/>
    </xf>
    <xf numFmtId="165" fontId="10" fillId="12" borderId="10" xfId="2" applyNumberFormat="1" applyFont="1" applyFill="1" applyBorder="1" applyAlignment="1">
      <alignment horizontal="center" vertical="center"/>
    </xf>
    <xf numFmtId="9" fontId="21" fillId="16" borderId="10" xfId="2" applyNumberFormat="1" applyFont="1" applyFill="1" applyBorder="1" applyAlignment="1" applyProtection="1">
      <alignment horizontal="center" vertical="center"/>
      <protection locked="0"/>
    </xf>
    <xf numFmtId="0" fontId="4" fillId="0" borderId="0" xfId="2"/>
    <xf numFmtId="0" fontId="16" fillId="0" borderId="0" xfId="8" applyFont="1"/>
    <xf numFmtId="0" fontId="17" fillId="7" borderId="10" xfId="2" applyFont="1" applyFill="1" applyBorder="1" applyAlignment="1">
      <alignment horizontal="center" vertical="center" wrapText="1"/>
    </xf>
    <xf numFmtId="0" fontId="16" fillId="0" borderId="0" xfId="8" applyFont="1" applyAlignment="1">
      <alignment vertical="center"/>
    </xf>
    <xf numFmtId="0" fontId="16" fillId="0" borderId="26" xfId="8" applyFont="1" applyBorder="1" applyAlignment="1">
      <alignment vertical="center" wrapText="1"/>
    </xf>
    <xf numFmtId="3" fontId="14" fillId="0" borderId="10" xfId="2" applyNumberFormat="1" applyFont="1" applyBorder="1" applyAlignment="1">
      <alignment horizontal="center" vertical="center" wrapText="1"/>
    </xf>
    <xf numFmtId="0" fontId="16" fillId="0" borderId="0" xfId="8" applyFont="1" applyAlignment="1">
      <alignment wrapText="1"/>
    </xf>
    <xf numFmtId="0" fontId="16" fillId="0" borderId="10" xfId="8" applyFont="1" applyBorder="1" applyAlignment="1">
      <alignment vertical="center" wrapText="1"/>
    </xf>
    <xf numFmtId="0" fontId="16" fillId="0" borderId="10" xfId="8" applyFont="1" applyBorder="1" applyAlignment="1">
      <alignment horizontal="left" vertical="center" wrapText="1"/>
    </xf>
    <xf numFmtId="171" fontId="14" fillId="0" borderId="10" xfId="2" applyNumberFormat="1" applyFont="1" applyBorder="1" applyAlignment="1">
      <alignment horizontal="center" vertical="center" wrapText="1"/>
    </xf>
    <xf numFmtId="173" fontId="14" fillId="0" borderId="10" xfId="9" applyNumberFormat="1" applyFont="1" applyFill="1" applyBorder="1" applyAlignment="1">
      <alignment vertical="center" wrapText="1"/>
    </xf>
    <xf numFmtId="0" fontId="16" fillId="0" borderId="0" xfId="8" applyFont="1" applyAlignment="1">
      <alignment vertical="center" wrapText="1"/>
    </xf>
    <xf numFmtId="0" fontId="14" fillId="6" borderId="16" xfId="2" applyFont="1" applyFill="1" applyBorder="1" applyAlignment="1">
      <alignment horizontal="center" vertical="center" wrapText="1"/>
    </xf>
    <xf numFmtId="0" fontId="7" fillId="0" borderId="0" xfId="11" applyFont="1"/>
    <xf numFmtId="0" fontId="18" fillId="7" borderId="10" xfId="10" applyFont="1" applyFill="1" applyBorder="1" applyAlignment="1">
      <alignment horizontal="center" vertical="center" wrapText="1"/>
    </xf>
    <xf numFmtId="3" fontId="18" fillId="7" borderId="10" xfId="10" applyNumberFormat="1" applyFont="1" applyFill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/>
    </xf>
    <xf numFmtId="3" fontId="7" fillId="0" borderId="10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/>
    </xf>
    <xf numFmtId="0" fontId="16" fillId="0" borderId="16" xfId="8" applyFont="1" applyBorder="1" applyAlignment="1">
      <alignment horizontal="left" vertical="center" wrapText="1"/>
    </xf>
    <xf numFmtId="0" fontId="14" fillId="0" borderId="0" xfId="11" applyFont="1"/>
    <xf numFmtId="0" fontId="8" fillId="6" borderId="10" xfId="10" applyFont="1" applyFill="1" applyBorder="1" applyAlignment="1">
      <alignment horizontal="center" vertical="center" wrapText="1"/>
    </xf>
    <xf numFmtId="0" fontId="13" fillId="14" borderId="10" xfId="10" applyFont="1" applyFill="1" applyBorder="1" applyAlignment="1">
      <alignment horizontal="center" vertical="center" wrapText="1"/>
    </xf>
    <xf numFmtId="0" fontId="14" fillId="0" borderId="0" xfId="5" applyFont="1"/>
    <xf numFmtId="0" fontId="14" fillId="0" borderId="10" xfId="10" applyFont="1" applyBorder="1" applyAlignment="1">
      <alignment horizontal="center" vertical="center" wrapText="1"/>
    </xf>
    <xf numFmtId="0" fontId="14" fillId="0" borderId="10" xfId="10" applyFont="1" applyBorder="1" applyAlignment="1">
      <alignment horizontal="left" vertical="center" wrapText="1"/>
    </xf>
    <xf numFmtId="3" fontId="14" fillId="0" borderId="10" xfId="10" applyNumberFormat="1" applyFont="1" applyBorder="1" applyAlignment="1">
      <alignment horizontal="center" vertical="center" wrapText="1"/>
    </xf>
    <xf numFmtId="0" fontId="14" fillId="0" borderId="10" xfId="5" applyFont="1" applyBorder="1"/>
    <xf numFmtId="3" fontId="14" fillId="15" borderId="10" xfId="5" applyNumberFormat="1" applyFont="1" applyFill="1" applyBorder="1" applyAlignment="1">
      <alignment horizontal="center"/>
    </xf>
    <xf numFmtId="0" fontId="16" fillId="0" borderId="16" xfId="8" applyFont="1" applyBorder="1" applyAlignment="1">
      <alignment horizontal="center" vertical="center" wrapText="1"/>
    </xf>
    <xf numFmtId="174" fontId="16" fillId="0" borderId="16" xfId="8" applyNumberFormat="1" applyFont="1" applyBorder="1" applyAlignment="1">
      <alignment horizontal="center" vertical="center" wrapText="1"/>
    </xf>
    <xf numFmtId="0" fontId="14" fillId="17" borderId="16" xfId="2" applyFont="1" applyFill="1" applyBorder="1" applyAlignment="1">
      <alignment horizontal="center" vertical="center" wrapText="1"/>
    </xf>
    <xf numFmtId="171" fontId="14" fillId="17" borderId="16" xfId="2" applyNumberFormat="1" applyFont="1" applyFill="1" applyBorder="1" applyAlignment="1">
      <alignment horizontal="center" vertical="center" wrapText="1"/>
    </xf>
    <xf numFmtId="3" fontId="14" fillId="17" borderId="10" xfId="2" applyNumberFormat="1" applyFont="1" applyFill="1" applyBorder="1" applyAlignment="1">
      <alignment horizontal="center" vertical="center" wrapText="1"/>
    </xf>
    <xf numFmtId="0" fontId="14" fillId="17" borderId="38" xfId="2" applyFont="1" applyFill="1" applyBorder="1" applyAlignment="1">
      <alignment horizontal="center" vertical="center" wrapText="1"/>
    </xf>
    <xf numFmtId="0" fontId="14" fillId="17" borderId="43" xfId="2" applyFont="1" applyFill="1" applyBorder="1" applyAlignment="1">
      <alignment horizontal="center" vertical="center" wrapText="1"/>
    </xf>
    <xf numFmtId="173" fontId="14" fillId="17" borderId="26" xfId="9" applyNumberFormat="1" applyFont="1" applyFill="1" applyBorder="1" applyAlignment="1">
      <alignment vertical="center" wrapText="1"/>
    </xf>
    <xf numFmtId="0" fontId="18" fillId="17" borderId="16" xfId="2" applyFont="1" applyFill="1" applyBorder="1" applyAlignment="1">
      <alignment horizontal="center" vertical="center" wrapText="1"/>
    </xf>
    <xf numFmtId="165" fontId="10" fillId="0" borderId="10" xfId="2" applyNumberFormat="1" applyFont="1" applyBorder="1" applyAlignment="1">
      <alignment horizontal="center" vertical="center"/>
    </xf>
    <xf numFmtId="0" fontId="39" fillId="6" borderId="37" xfId="2" applyFont="1" applyFill="1" applyBorder="1" applyAlignment="1" applyProtection="1">
      <alignment horizontal="center" vertical="center" wrapText="1"/>
      <protection locked="0"/>
    </xf>
    <xf numFmtId="0" fontId="19" fillId="0" borderId="46" xfId="0" applyFont="1" applyBorder="1" applyAlignment="1">
      <alignment horizontal="center" vertical="center" wrapText="1"/>
    </xf>
    <xf numFmtId="49" fontId="19" fillId="0" borderId="46" xfId="0" applyNumberFormat="1" applyFont="1" applyBorder="1" applyAlignment="1">
      <alignment horizontal="center" vertical="center" wrapText="1"/>
    </xf>
    <xf numFmtId="165" fontId="14" fillId="0" borderId="46" xfId="0" applyNumberFormat="1" applyFont="1" applyBorder="1" applyAlignment="1">
      <alignment horizontal="center" vertical="center" wrapText="1"/>
    </xf>
    <xf numFmtId="3" fontId="14" fillId="0" borderId="46" xfId="0" applyNumberFormat="1" applyFont="1" applyBorder="1" applyAlignment="1">
      <alignment horizontal="center" vertical="center" wrapText="1"/>
    </xf>
    <xf numFmtId="3" fontId="14" fillId="0" borderId="46" xfId="1" applyNumberFormat="1" applyFont="1" applyFill="1" applyBorder="1" applyAlignment="1" applyProtection="1">
      <alignment horizontal="center" vertical="center" wrapText="1"/>
    </xf>
    <xf numFmtId="3" fontId="14" fillId="14" borderId="25" xfId="1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3" fontId="19" fillId="0" borderId="46" xfId="0" applyNumberFormat="1" applyFont="1" applyBorder="1" applyAlignment="1">
      <alignment horizontal="center" vertical="center" wrapText="1"/>
    </xf>
    <xf numFmtId="3" fontId="14" fillId="0" borderId="10" xfId="1" applyNumberFormat="1" applyFont="1" applyFill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 applyProtection="1">
      <alignment horizontal="center" vertical="center" wrapText="1"/>
      <protection locked="0"/>
    </xf>
    <xf numFmtId="165" fontId="14" fillId="0" borderId="10" xfId="0" applyNumberFormat="1" applyFont="1" applyBorder="1" applyAlignment="1">
      <alignment horizontal="center" vertical="center" wrapText="1"/>
    </xf>
    <xf numFmtId="3" fontId="14" fillId="0" borderId="11" xfId="1" applyNumberFormat="1" applyFont="1" applyFill="1" applyBorder="1" applyAlignment="1">
      <alignment horizontal="center" vertical="center" wrapText="1"/>
    </xf>
    <xf numFmtId="49" fontId="14" fillId="0" borderId="46" xfId="0" applyNumberFormat="1" applyFont="1" applyBorder="1" applyAlignment="1">
      <alignment horizontal="center" vertical="center" wrapText="1"/>
    </xf>
    <xf numFmtId="3" fontId="30" fillId="7" borderId="10" xfId="2" applyNumberFormat="1" applyFont="1" applyFill="1" applyBorder="1" applyAlignment="1">
      <alignment horizontal="center" vertical="center"/>
    </xf>
    <xf numFmtId="0" fontId="7" fillId="7" borderId="10" xfId="2" applyFont="1" applyFill="1" applyBorder="1" applyAlignment="1">
      <alignment horizontal="center" vertical="center"/>
    </xf>
    <xf numFmtId="0" fontId="25" fillId="8" borderId="10" xfId="14" applyFont="1" applyFill="1" applyBorder="1" applyAlignment="1">
      <alignment horizontal="center" vertical="center" wrapText="1"/>
    </xf>
    <xf numFmtId="0" fontId="25" fillId="8" borderId="10" xfId="14" applyFont="1" applyFill="1" applyBorder="1" applyAlignment="1">
      <alignment horizontal="center" vertical="center"/>
    </xf>
    <xf numFmtId="0" fontId="14" fillId="0" borderId="10" xfId="14" applyFont="1" applyBorder="1" applyAlignment="1">
      <alignment horizontal="center" vertical="center" wrapText="1"/>
    </xf>
    <xf numFmtId="0" fontId="8" fillId="0" borderId="10" xfId="14" applyFont="1" applyBorder="1" applyAlignment="1">
      <alignment horizontal="left" vertical="center" wrapText="1"/>
    </xf>
    <xf numFmtId="0" fontId="14" fillId="0" borderId="10" xfId="14" applyFont="1" applyBorder="1" applyAlignment="1">
      <alignment horizontal="center" vertical="center"/>
    </xf>
    <xf numFmtId="0" fontId="8" fillId="0" borderId="10" xfId="14" applyFont="1" applyBorder="1" applyAlignment="1">
      <alignment horizontal="center" vertical="center" wrapText="1"/>
    </xf>
    <xf numFmtId="0" fontId="16" fillId="0" borderId="10" xfId="14" applyFont="1" applyBorder="1" applyAlignment="1">
      <alignment vertical="center" wrapText="1"/>
    </xf>
    <xf numFmtId="0" fontId="25" fillId="8" borderId="47" xfId="14" applyFont="1" applyFill="1" applyBorder="1" applyAlignment="1">
      <alignment horizontal="center" vertical="center" wrapText="1"/>
    </xf>
    <xf numFmtId="3" fontId="16" fillId="0" borderId="10" xfId="14" applyNumberFormat="1" applyFont="1" applyBorder="1" applyAlignment="1">
      <alignment horizontal="center"/>
    </xf>
    <xf numFmtId="3" fontId="16" fillId="0" borderId="10" xfId="14" applyNumberFormat="1" applyFont="1" applyBorder="1" applyAlignment="1">
      <alignment horizontal="center" vertical="center"/>
    </xf>
    <xf numFmtId="3" fontId="16" fillId="0" borderId="10" xfId="14" applyNumberFormat="1" applyFont="1" applyBorder="1"/>
    <xf numFmtId="0" fontId="0" fillId="0" borderId="10" xfId="0" applyBorder="1"/>
    <xf numFmtId="0" fontId="30" fillId="7" borderId="10" xfId="0" applyFont="1" applyFill="1" applyBorder="1" applyAlignment="1">
      <alignment horizontal="center" vertical="center"/>
    </xf>
    <xf numFmtId="0" fontId="25" fillId="8" borderId="10" xfId="14" applyFont="1" applyFill="1" applyBorder="1" applyAlignment="1">
      <alignment vertical="center"/>
    </xf>
    <xf numFmtId="0" fontId="18" fillId="7" borderId="11" xfId="10" applyFont="1" applyFill="1" applyBorder="1" applyAlignment="1">
      <alignment horizontal="center" vertical="center" wrapText="1"/>
    </xf>
    <xf numFmtId="0" fontId="14" fillId="14" borderId="10" xfId="13" applyFont="1" applyFill="1" applyBorder="1"/>
    <xf numFmtId="3" fontId="14" fillId="14" borderId="10" xfId="10" applyNumberFormat="1" applyFont="1" applyFill="1" applyBorder="1" applyAlignment="1">
      <alignment horizontal="center" vertical="center" wrapText="1"/>
    </xf>
    <xf numFmtId="0" fontId="14" fillId="14" borderId="10" xfId="5" applyFont="1" applyFill="1" applyBorder="1"/>
    <xf numFmtId="0" fontId="42" fillId="7" borderId="10" xfId="10" applyFont="1" applyFill="1" applyBorder="1" applyAlignment="1">
      <alignment horizontal="center" vertical="center" wrapText="1"/>
    </xf>
    <xf numFmtId="175" fontId="7" fillId="5" borderId="0" xfId="2" applyNumberFormat="1" applyFont="1" applyFill="1" applyProtection="1">
      <protection locked="0"/>
    </xf>
    <xf numFmtId="0" fontId="14" fillId="14" borderId="9" xfId="2" applyFont="1" applyFill="1" applyBorder="1" applyAlignment="1" applyProtection="1">
      <alignment horizontal="center" vertical="center" wrapText="1"/>
      <protection locked="0"/>
    </xf>
    <xf numFmtId="0" fontId="14" fillId="14" borderId="38" xfId="2" applyFont="1" applyFill="1" applyBorder="1" applyAlignment="1" applyProtection="1">
      <alignment horizontal="center" vertical="center" wrapText="1"/>
      <protection locked="0"/>
    </xf>
    <xf numFmtId="0" fontId="14" fillId="14" borderId="10" xfId="0" applyFont="1" applyFill="1" applyBorder="1" applyAlignment="1">
      <alignment vertical="center" wrapText="1"/>
    </xf>
    <xf numFmtId="49" fontId="14" fillId="14" borderId="26" xfId="2" applyNumberFormat="1" applyFont="1" applyFill="1" applyBorder="1" applyAlignment="1">
      <alignment horizontal="center" vertical="center" wrapText="1"/>
    </xf>
    <xf numFmtId="14" fontId="14" fillId="14" borderId="10" xfId="2" applyNumberFormat="1" applyFont="1" applyFill="1" applyBorder="1" applyAlignment="1" applyProtection="1">
      <alignment horizontal="center" vertical="center" wrapText="1"/>
      <protection locked="0"/>
    </xf>
    <xf numFmtId="49" fontId="14" fillId="14" borderId="10" xfId="2" applyNumberFormat="1" applyFont="1" applyFill="1" applyBorder="1" applyAlignment="1" applyProtection="1">
      <alignment horizontal="center" vertical="center" wrapText="1"/>
      <protection locked="0"/>
    </xf>
    <xf numFmtId="165" fontId="14" fillId="14" borderId="10" xfId="2" applyNumberFormat="1" applyFont="1" applyFill="1" applyBorder="1" applyAlignment="1" applyProtection="1">
      <alignment horizontal="center" vertical="center" wrapText="1"/>
      <protection locked="0"/>
    </xf>
    <xf numFmtId="165" fontId="14" fillId="14" borderId="46" xfId="0" applyNumberFormat="1" applyFont="1" applyFill="1" applyBorder="1" applyAlignment="1">
      <alignment horizontal="center" vertical="center" wrapText="1"/>
    </xf>
    <xf numFmtId="168" fontId="14" fillId="14" borderId="10" xfId="3" applyNumberFormat="1" applyFont="1" applyFill="1" applyBorder="1" applyAlignment="1" applyProtection="1">
      <alignment horizontal="center" vertical="center" wrapText="1"/>
      <protection locked="0"/>
    </xf>
    <xf numFmtId="0" fontId="14" fillId="14" borderId="0" xfId="2" applyFont="1" applyFill="1"/>
    <xf numFmtId="168" fontId="14" fillId="14" borderId="38" xfId="3" applyNumberFormat="1" applyFont="1" applyFill="1" applyBorder="1" applyAlignment="1" applyProtection="1">
      <alignment horizontal="center" vertical="center" wrapText="1"/>
      <protection locked="0"/>
    </xf>
    <xf numFmtId="49" fontId="14" fillId="14" borderId="46" xfId="2" applyNumberFormat="1" applyFont="1" applyFill="1" applyBorder="1" applyAlignment="1" applyProtection="1">
      <alignment horizontal="center" vertical="center" wrapText="1"/>
      <protection locked="0"/>
    </xf>
    <xf numFmtId="49" fontId="14" fillId="14" borderId="16" xfId="2" applyNumberFormat="1" applyFont="1" applyFill="1" applyBorder="1" applyAlignment="1">
      <alignment horizontal="center" vertical="center" wrapText="1"/>
    </xf>
    <xf numFmtId="0" fontId="14" fillId="14" borderId="10" xfId="2" applyFont="1" applyFill="1" applyBorder="1" applyAlignment="1" applyProtection="1">
      <alignment horizontal="center" vertical="center" wrapText="1"/>
      <protection locked="0"/>
    </xf>
    <xf numFmtId="168" fontId="14" fillId="14" borderId="16" xfId="3" applyNumberFormat="1" applyFont="1" applyFill="1" applyBorder="1" applyAlignment="1" applyProtection="1">
      <alignment horizontal="center" vertical="center" wrapText="1"/>
      <protection locked="0"/>
    </xf>
    <xf numFmtId="49" fontId="14" fillId="14" borderId="15" xfId="2" applyNumberFormat="1" applyFont="1" applyFill="1" applyBorder="1" applyAlignment="1" applyProtection="1">
      <alignment horizontal="center" vertical="center" wrapText="1"/>
      <protection locked="0"/>
    </xf>
    <xf numFmtId="168" fontId="14" fillId="14" borderId="15" xfId="3" applyNumberFormat="1" applyFont="1" applyFill="1" applyBorder="1" applyAlignment="1" applyProtection="1">
      <alignment horizontal="center" vertical="center" wrapText="1"/>
      <protection locked="0"/>
    </xf>
    <xf numFmtId="168" fontId="14" fillId="14" borderId="47" xfId="3" applyNumberFormat="1" applyFont="1" applyFill="1" applyBorder="1" applyAlignment="1" applyProtection="1">
      <alignment horizontal="center" vertical="center" wrapText="1"/>
      <protection locked="0"/>
    </xf>
    <xf numFmtId="168" fontId="14" fillId="14" borderId="46" xfId="3" applyNumberFormat="1" applyFont="1" applyFill="1" applyBorder="1" applyAlignment="1" applyProtection="1">
      <alignment horizontal="center" vertical="center" wrapText="1"/>
      <protection locked="0"/>
    </xf>
    <xf numFmtId="0" fontId="10" fillId="6" borderId="48" xfId="2" applyFont="1" applyFill="1" applyBorder="1" applyAlignment="1" applyProtection="1">
      <alignment horizontal="center" vertical="center" wrapText="1"/>
      <protection locked="0"/>
    </xf>
    <xf numFmtId="0" fontId="10" fillId="6" borderId="5" xfId="2" applyFont="1" applyFill="1" applyBorder="1" applyAlignment="1" applyProtection="1">
      <alignment horizontal="center" vertical="center" wrapText="1"/>
      <protection locked="0"/>
    </xf>
    <xf numFmtId="0" fontId="29" fillId="6" borderId="11" xfId="2" applyFont="1" applyFill="1" applyBorder="1" applyAlignment="1" applyProtection="1">
      <alignment horizontal="left" vertical="center" wrapText="1"/>
      <protection locked="0"/>
    </xf>
    <xf numFmtId="0" fontId="29" fillId="6" borderId="12" xfId="2" applyFont="1" applyFill="1" applyBorder="1" applyAlignment="1" applyProtection="1">
      <alignment horizontal="left" vertical="center" wrapText="1"/>
      <protection locked="0"/>
    </xf>
    <xf numFmtId="0" fontId="29" fillId="6" borderId="18" xfId="2" applyFont="1" applyFill="1" applyBorder="1" applyAlignment="1" applyProtection="1">
      <alignment horizontal="left" vertical="center" wrapText="1"/>
      <protection locked="0"/>
    </xf>
    <xf numFmtId="0" fontId="10" fillId="0" borderId="11" xfId="2" applyFont="1" applyBorder="1" applyAlignment="1">
      <alignment horizontal="left" vertical="center" wrapText="1"/>
    </xf>
    <xf numFmtId="0" fontId="10" fillId="0" borderId="12" xfId="2" applyFont="1" applyBorder="1" applyAlignment="1">
      <alignment horizontal="left" vertical="center" wrapText="1"/>
    </xf>
    <xf numFmtId="0" fontId="10" fillId="0" borderId="18" xfId="2" applyFont="1" applyBorder="1" applyAlignment="1">
      <alignment horizontal="left" vertical="center" wrapText="1"/>
    </xf>
    <xf numFmtId="3" fontId="10" fillId="16" borderId="11" xfId="2" applyNumberFormat="1" applyFont="1" applyFill="1" applyBorder="1" applyAlignment="1">
      <alignment horizontal="center" vertical="center" wrapText="1"/>
    </xf>
    <xf numFmtId="3" fontId="10" fillId="16" borderId="12" xfId="2" applyNumberFormat="1" applyFont="1" applyFill="1" applyBorder="1" applyAlignment="1">
      <alignment horizontal="center" vertical="center" wrapText="1"/>
    </xf>
    <xf numFmtId="3" fontId="10" fillId="16" borderId="18" xfId="2" applyNumberFormat="1" applyFont="1" applyFill="1" applyBorder="1" applyAlignment="1">
      <alignment horizontal="center" vertical="center" wrapText="1"/>
    </xf>
    <xf numFmtId="0" fontId="10" fillId="0" borderId="10" xfId="2" applyFont="1" applyBorder="1" applyAlignment="1">
      <alignment horizontal="left" vertical="center" wrapText="1"/>
    </xf>
    <xf numFmtId="165" fontId="10" fillId="0" borderId="10" xfId="2" applyNumberFormat="1" applyFont="1" applyBorder="1" applyAlignment="1">
      <alignment horizontal="center" vertical="center"/>
    </xf>
    <xf numFmtId="165" fontId="10" fillId="16" borderId="10" xfId="2" applyNumberFormat="1" applyFont="1" applyFill="1" applyBorder="1" applyAlignment="1">
      <alignment horizontal="center" vertical="center"/>
    </xf>
    <xf numFmtId="0" fontId="10" fillId="12" borderId="10" xfId="2" applyFont="1" applyFill="1" applyBorder="1" applyAlignment="1">
      <alignment horizontal="center" vertical="center"/>
    </xf>
    <xf numFmtId="0" fontId="29" fillId="0" borderId="10" xfId="2" applyFont="1" applyBorder="1" applyAlignment="1" applyProtection="1">
      <alignment horizontal="left" vertical="center" wrapText="1"/>
      <protection locked="0"/>
    </xf>
    <xf numFmtId="0" fontId="10" fillId="12" borderId="10" xfId="2" applyFont="1" applyFill="1" applyBorder="1" applyAlignment="1">
      <alignment horizontal="center" vertical="center" wrapText="1"/>
    </xf>
    <xf numFmtId="3" fontId="10" fillId="13" borderId="11" xfId="2" applyNumberFormat="1" applyFont="1" applyFill="1" applyBorder="1" applyAlignment="1">
      <alignment horizontal="center" vertical="center" wrapText="1"/>
    </xf>
    <xf numFmtId="3" fontId="10" fillId="13" borderId="12" xfId="2" applyNumberFormat="1" applyFont="1" applyFill="1" applyBorder="1" applyAlignment="1">
      <alignment horizontal="center" vertical="center" wrapText="1"/>
    </xf>
    <xf numFmtId="3" fontId="10" fillId="13" borderId="18" xfId="2" applyNumberFormat="1" applyFont="1" applyFill="1" applyBorder="1" applyAlignment="1">
      <alignment horizontal="center" vertical="center" wrapText="1"/>
    </xf>
    <xf numFmtId="165" fontId="10" fillId="13" borderId="10" xfId="2" applyNumberFormat="1" applyFont="1" applyFill="1" applyBorder="1" applyAlignment="1">
      <alignment horizontal="center" vertical="center"/>
    </xf>
    <xf numFmtId="0" fontId="25" fillId="7" borderId="19" xfId="2" applyFont="1" applyFill="1" applyBorder="1" applyAlignment="1" applyProtection="1">
      <alignment horizontal="left"/>
      <protection locked="0"/>
    </xf>
    <xf numFmtId="0" fontId="25" fillId="7" borderId="20" xfId="2" applyFont="1" applyFill="1" applyBorder="1" applyAlignment="1" applyProtection="1">
      <alignment horizontal="left"/>
      <protection locked="0"/>
    </xf>
    <xf numFmtId="0" fontId="25" fillId="7" borderId="21" xfId="2" applyFont="1" applyFill="1" applyBorder="1" applyAlignment="1" applyProtection="1">
      <alignment horizontal="left"/>
      <protection locked="0"/>
    </xf>
    <xf numFmtId="0" fontId="25" fillId="7" borderId="19" xfId="2" applyFont="1" applyFill="1" applyBorder="1" applyAlignment="1" applyProtection="1">
      <alignment horizontal="center"/>
      <protection locked="0"/>
    </xf>
    <xf numFmtId="0" fontId="25" fillId="7" borderId="20" xfId="2" applyFont="1" applyFill="1" applyBorder="1" applyAlignment="1" applyProtection="1">
      <alignment horizontal="center"/>
      <protection locked="0"/>
    </xf>
    <xf numFmtId="0" fontId="25" fillId="7" borderId="21" xfId="2" applyFont="1" applyFill="1" applyBorder="1" applyAlignment="1" applyProtection="1">
      <alignment horizontal="center"/>
      <protection locked="0"/>
    </xf>
    <xf numFmtId="0" fontId="13" fillId="0" borderId="10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0" fontId="24" fillId="7" borderId="38" xfId="2" applyFont="1" applyFill="1" applyBorder="1" applyAlignment="1">
      <alignment horizontal="center" vertical="center" wrapText="1"/>
    </xf>
    <xf numFmtId="0" fontId="24" fillId="7" borderId="43" xfId="2" applyFont="1" applyFill="1" applyBorder="1" applyAlignment="1">
      <alignment horizontal="center" vertical="center" wrapText="1"/>
    </xf>
    <xf numFmtId="0" fontId="19" fillId="5" borderId="41" xfId="2" applyFont="1" applyFill="1" applyBorder="1" applyAlignment="1">
      <alignment horizontal="center" vertical="center" wrapText="1"/>
    </xf>
    <xf numFmtId="167" fontId="8" fillId="11" borderId="34" xfId="2" applyNumberFormat="1" applyFont="1" applyFill="1" applyBorder="1" applyAlignment="1" applyProtection="1">
      <alignment horizontal="center" vertical="center" wrapText="1"/>
      <protection locked="0"/>
    </xf>
    <xf numFmtId="167" fontId="8" fillId="11" borderId="35" xfId="2" applyNumberFormat="1" applyFont="1" applyFill="1" applyBorder="1" applyAlignment="1" applyProtection="1">
      <alignment horizontal="center" vertical="center" wrapText="1"/>
      <protection locked="0"/>
    </xf>
    <xf numFmtId="0" fontId="20" fillId="5" borderId="0" xfId="2" applyFont="1" applyFill="1" applyAlignment="1" applyProtection="1">
      <alignment horizontal="left" vertical="center" wrapText="1"/>
      <protection locked="0"/>
    </xf>
    <xf numFmtId="0" fontId="22" fillId="5" borderId="0" xfId="2" applyFont="1" applyFill="1" applyAlignment="1" applyProtection="1">
      <alignment horizontal="left" vertical="center" wrapText="1"/>
      <protection locked="0"/>
    </xf>
    <xf numFmtId="0" fontId="8" fillId="6" borderId="11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17" fillId="7" borderId="36" xfId="2" applyFont="1" applyFill="1" applyBorder="1" applyAlignment="1" applyProtection="1">
      <alignment horizontal="center" vertical="center"/>
      <protection locked="0"/>
    </xf>
    <xf numFmtId="0" fontId="17" fillId="7" borderId="44" xfId="2" applyFont="1" applyFill="1" applyBorder="1" applyAlignment="1" applyProtection="1">
      <alignment horizontal="center" vertical="center"/>
      <protection locked="0"/>
    </xf>
    <xf numFmtId="0" fontId="34" fillId="3" borderId="0" xfId="2" applyFont="1" applyFill="1" applyAlignment="1">
      <alignment horizontal="center" vertical="center"/>
    </xf>
    <xf numFmtId="169" fontId="34" fillId="3" borderId="0" xfId="2" applyNumberFormat="1" applyFont="1" applyFill="1" applyAlignment="1">
      <alignment horizontal="center" vertical="center"/>
    </xf>
    <xf numFmtId="167" fontId="8" fillId="6" borderId="25" xfId="2" applyNumberFormat="1" applyFont="1" applyFill="1" applyBorder="1" applyAlignment="1" applyProtection="1">
      <alignment horizontal="center" vertical="center" wrapText="1"/>
      <protection locked="0"/>
    </xf>
    <xf numFmtId="167" fontId="8" fillId="6" borderId="8" xfId="2" applyNumberFormat="1" applyFont="1" applyFill="1" applyBorder="1" applyAlignment="1" applyProtection="1">
      <alignment horizontal="center" vertical="center" wrapText="1"/>
      <protection locked="0"/>
    </xf>
    <xf numFmtId="0" fontId="13" fillId="12" borderId="36" xfId="2" applyFont="1" applyFill="1" applyBorder="1" applyAlignment="1" applyProtection="1">
      <alignment horizontal="center" vertical="center" wrapText="1"/>
      <protection locked="0"/>
    </xf>
    <xf numFmtId="0" fontId="13" fillId="12" borderId="27" xfId="2" applyFont="1" applyFill="1" applyBorder="1" applyAlignment="1" applyProtection="1">
      <alignment horizontal="center" vertical="center" wrapText="1"/>
      <protection locked="0"/>
    </xf>
    <xf numFmtId="49" fontId="18" fillId="7" borderId="11" xfId="2" applyNumberFormat="1" applyFont="1" applyFill="1" applyBorder="1" applyAlignment="1">
      <alignment horizontal="center" vertical="center" wrapText="1"/>
    </xf>
    <xf numFmtId="49" fontId="18" fillId="7" borderId="18" xfId="2" applyNumberFormat="1" applyFont="1" applyFill="1" applyBorder="1" applyAlignment="1">
      <alignment horizontal="center" vertical="center" wrapText="1"/>
    </xf>
    <xf numFmtId="49" fontId="18" fillId="7" borderId="28" xfId="2" applyNumberFormat="1" applyFont="1" applyFill="1" applyBorder="1" applyAlignment="1">
      <alignment horizontal="center" vertical="center" wrapText="1"/>
    </xf>
    <xf numFmtId="49" fontId="18" fillId="7" borderId="29" xfId="2" applyNumberFormat="1" applyFont="1" applyFill="1" applyBorder="1" applyAlignment="1">
      <alignment horizontal="center" vertical="center" wrapText="1"/>
    </xf>
    <xf numFmtId="0" fontId="8" fillId="6" borderId="25" xfId="2" applyFont="1" applyFill="1" applyBorder="1" applyAlignment="1" applyProtection="1">
      <alignment horizontal="center" vertical="center" wrapText="1"/>
      <protection locked="0"/>
    </xf>
    <xf numFmtId="0" fontId="8" fillId="6" borderId="23" xfId="2" applyFont="1" applyFill="1" applyBorder="1" applyAlignment="1" applyProtection="1">
      <alignment horizontal="center" vertical="center" wrapText="1"/>
      <protection locked="0"/>
    </xf>
    <xf numFmtId="0" fontId="8" fillId="6" borderId="30" xfId="2" applyFont="1" applyFill="1" applyBorder="1" applyAlignment="1" applyProtection="1">
      <alignment horizontal="center" vertical="center" wrapText="1"/>
      <protection locked="0"/>
    </xf>
    <xf numFmtId="165" fontId="10" fillId="10" borderId="10" xfId="2" applyNumberFormat="1" applyFont="1" applyFill="1" applyBorder="1" applyAlignment="1">
      <alignment horizontal="center" vertical="center" wrapText="1"/>
    </xf>
    <xf numFmtId="165" fontId="11" fillId="7" borderId="10" xfId="2" applyNumberFormat="1" applyFont="1" applyFill="1" applyBorder="1" applyAlignment="1">
      <alignment horizontal="center" vertical="center" wrapText="1"/>
    </xf>
    <xf numFmtId="0" fontId="8" fillId="6" borderId="7" xfId="2" applyFont="1" applyFill="1" applyBorder="1" applyAlignment="1" applyProtection="1">
      <alignment horizontal="center" vertical="center" wrapText="1"/>
      <protection locked="0"/>
    </xf>
    <xf numFmtId="0" fontId="8" fillId="6" borderId="22" xfId="2" applyFont="1" applyFill="1" applyBorder="1" applyAlignment="1" applyProtection="1">
      <alignment horizontal="center" vertical="center" wrapText="1"/>
      <protection locked="0"/>
    </xf>
    <xf numFmtId="0" fontId="5" fillId="7" borderId="7" xfId="2" applyFont="1" applyFill="1" applyBorder="1" applyAlignment="1" applyProtection="1">
      <alignment horizontal="center" vertical="center" wrapText="1"/>
      <protection locked="0"/>
    </xf>
    <xf numFmtId="0" fontId="5" fillId="7" borderId="25" xfId="2" applyFont="1" applyFill="1" applyBorder="1" applyAlignment="1" applyProtection="1">
      <alignment horizontal="center" vertical="center" wrapText="1"/>
      <protection locked="0"/>
    </xf>
    <xf numFmtId="0" fontId="5" fillId="7" borderId="13" xfId="2" applyFont="1" applyFill="1" applyBorder="1" applyAlignment="1" applyProtection="1">
      <alignment horizontal="center" vertical="center" wrapText="1"/>
      <protection locked="0"/>
    </xf>
    <xf numFmtId="0" fontId="5" fillId="7" borderId="15" xfId="2" applyFont="1" applyFill="1" applyBorder="1" applyAlignment="1" applyProtection="1">
      <alignment horizontal="center" vertical="center" wrapText="1"/>
      <protection locked="0"/>
    </xf>
    <xf numFmtId="0" fontId="6" fillId="3" borderId="24" xfId="2" applyFont="1" applyFill="1" applyBorder="1" applyAlignment="1" applyProtection="1">
      <alignment horizontal="center" vertical="center" wrapText="1"/>
      <protection locked="0"/>
    </xf>
    <xf numFmtId="0" fontId="6" fillId="3" borderId="1" xfId="2" applyFont="1" applyFill="1" applyBorder="1" applyAlignment="1" applyProtection="1">
      <alignment horizontal="center" vertical="center" wrapText="1"/>
      <protection locked="0"/>
    </xf>
    <xf numFmtId="0" fontId="6" fillId="3" borderId="2" xfId="2" applyFont="1" applyFill="1" applyBorder="1" applyAlignment="1" applyProtection="1">
      <alignment horizontal="center" vertical="center" wrapText="1"/>
      <protection locked="0"/>
    </xf>
    <xf numFmtId="0" fontId="6" fillId="3" borderId="31" xfId="2" applyFont="1" applyFill="1" applyBorder="1" applyAlignment="1" applyProtection="1">
      <alignment horizontal="center" vertical="center" wrapText="1"/>
      <protection locked="0"/>
    </xf>
    <xf numFmtId="0" fontId="6" fillId="3" borderId="0" xfId="2" applyFont="1" applyFill="1" applyAlignment="1" applyProtection="1">
      <alignment horizontal="center" vertical="center" wrapText="1"/>
      <protection locked="0"/>
    </xf>
    <xf numFmtId="0" fontId="6" fillId="3" borderId="3" xfId="2" applyFont="1" applyFill="1" applyBorder="1" applyAlignment="1" applyProtection="1">
      <alignment horizontal="center" vertical="center" wrapText="1"/>
      <protection locked="0"/>
    </xf>
    <xf numFmtId="165" fontId="10" fillId="10" borderId="18" xfId="2" applyNumberFormat="1" applyFont="1" applyFill="1" applyBorder="1" applyAlignment="1">
      <alignment horizontal="center" vertical="center" wrapText="1"/>
    </xf>
    <xf numFmtId="0" fontId="8" fillId="11" borderId="32" xfId="2" applyFont="1" applyFill="1" applyBorder="1" applyAlignment="1" applyProtection="1">
      <alignment horizontal="center" vertical="center" wrapText="1"/>
      <protection locked="0"/>
    </xf>
    <xf numFmtId="0" fontId="8" fillId="11" borderId="33" xfId="2" applyFont="1" applyFill="1" applyBorder="1" applyAlignment="1" applyProtection="1">
      <alignment horizontal="center" vertical="center" wrapText="1"/>
      <protection locked="0"/>
    </xf>
    <xf numFmtId="0" fontId="6" fillId="7" borderId="24" xfId="2" applyFont="1" applyFill="1" applyBorder="1" applyAlignment="1" applyProtection="1">
      <alignment horizontal="center" vertical="center" wrapText="1"/>
      <protection locked="0"/>
    </xf>
    <xf numFmtId="0" fontId="6" fillId="7" borderId="1" xfId="2" applyFont="1" applyFill="1" applyBorder="1" applyAlignment="1" applyProtection="1">
      <alignment horizontal="center" vertical="center" wrapText="1"/>
      <protection locked="0"/>
    </xf>
    <xf numFmtId="0" fontId="25" fillId="8" borderId="10" xfId="14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4" fillId="0" borderId="11" xfId="14" applyFont="1" applyBorder="1" applyAlignment="1">
      <alignment horizontal="center" vertical="center" wrapText="1"/>
    </xf>
    <xf numFmtId="0" fontId="14" fillId="0" borderId="18" xfId="14" applyFont="1" applyBorder="1" applyAlignment="1">
      <alignment horizontal="center" vertical="center" wrapText="1"/>
    </xf>
    <xf numFmtId="0" fontId="11" fillId="7" borderId="31" xfId="14" applyFont="1" applyFill="1" applyBorder="1" applyAlignment="1">
      <alignment horizontal="center" vertical="center" wrapText="1"/>
    </xf>
    <xf numFmtId="0" fontId="11" fillId="7" borderId="0" xfId="14" applyFont="1" applyFill="1" applyAlignment="1">
      <alignment horizontal="center" vertical="center" wrapText="1"/>
    </xf>
    <xf numFmtId="0" fontId="11" fillId="7" borderId="10" xfId="14" applyFont="1" applyFill="1" applyBorder="1" applyAlignment="1">
      <alignment horizontal="center" vertical="center" wrapText="1"/>
    </xf>
    <xf numFmtId="0" fontId="30" fillId="7" borderId="10" xfId="0" applyFont="1" applyFill="1" applyBorder="1" applyAlignment="1">
      <alignment horizontal="center" vertical="center"/>
    </xf>
    <xf numFmtId="0" fontId="14" fillId="0" borderId="10" xfId="14" applyFont="1" applyBorder="1" applyAlignment="1">
      <alignment horizontal="center" vertical="center"/>
    </xf>
    <xf numFmtId="0" fontId="25" fillId="8" borderId="10" xfId="14" applyFont="1" applyFill="1" applyBorder="1" applyAlignment="1">
      <alignment horizontal="center" vertical="center"/>
    </xf>
    <xf numFmtId="0" fontId="41" fillId="7" borderId="0" xfId="14" applyFont="1" applyFill="1" applyAlignment="1">
      <alignment horizontal="center" vertical="center" wrapText="1"/>
    </xf>
    <xf numFmtId="0" fontId="41" fillId="7" borderId="45" xfId="14" applyFont="1" applyFill="1" applyBorder="1" applyAlignment="1">
      <alignment horizontal="center" vertical="center" wrapText="1"/>
    </xf>
    <xf numFmtId="0" fontId="10" fillId="6" borderId="0" xfId="14" applyFont="1" applyFill="1" applyAlignment="1">
      <alignment horizontal="center" vertical="center" wrapText="1"/>
    </xf>
    <xf numFmtId="0" fontId="10" fillId="6" borderId="45" xfId="14" applyFont="1" applyFill="1" applyBorder="1" applyAlignment="1">
      <alignment horizontal="center" vertical="center" wrapText="1"/>
    </xf>
    <xf numFmtId="0" fontId="14" fillId="0" borderId="11" xfId="14" applyFont="1" applyBorder="1" applyAlignment="1">
      <alignment horizontal="center" vertical="center"/>
    </xf>
    <xf numFmtId="0" fontId="14" fillId="0" borderId="18" xfId="14" applyFont="1" applyBorder="1" applyAlignment="1">
      <alignment horizontal="center" vertical="center"/>
    </xf>
    <xf numFmtId="0" fontId="17" fillId="7" borderId="15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center" vertical="center" wrapText="1"/>
    </xf>
    <xf numFmtId="0" fontId="17" fillId="7" borderId="45" xfId="8" applyFont="1" applyFill="1" applyBorder="1" applyAlignment="1">
      <alignment horizontal="center" vertical="center" wrapText="1"/>
    </xf>
    <xf numFmtId="0" fontId="17" fillId="7" borderId="26" xfId="8" applyFont="1" applyFill="1" applyBorder="1" applyAlignment="1">
      <alignment horizontal="center" vertical="center" wrapText="1"/>
    </xf>
    <xf numFmtId="0" fontId="17" fillId="7" borderId="15" xfId="8" applyFont="1" applyFill="1" applyBorder="1" applyAlignment="1">
      <alignment horizontal="center" vertical="center"/>
    </xf>
    <xf numFmtId="0" fontId="17" fillId="7" borderId="16" xfId="8" applyFont="1" applyFill="1" applyBorder="1" applyAlignment="1">
      <alignment horizontal="center" vertical="center"/>
    </xf>
    <xf numFmtId="0" fontId="17" fillId="7" borderId="15" xfId="8" applyFont="1" applyFill="1" applyBorder="1" applyAlignment="1">
      <alignment horizontal="center" vertical="center" wrapText="1"/>
    </xf>
    <xf numFmtId="0" fontId="17" fillId="7" borderId="16" xfId="8" applyFont="1" applyFill="1" applyBorder="1" applyAlignment="1">
      <alignment horizontal="center" vertical="center" wrapText="1"/>
    </xf>
    <xf numFmtId="0" fontId="17" fillId="7" borderId="10" xfId="2" applyFont="1" applyFill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center" vertical="center" wrapText="1"/>
    </xf>
    <xf numFmtId="0" fontId="17" fillId="7" borderId="18" xfId="2" applyFont="1" applyFill="1" applyBorder="1" applyAlignment="1">
      <alignment horizontal="center" vertical="center" wrapText="1"/>
    </xf>
    <xf numFmtId="0" fontId="33" fillId="7" borderId="10" xfId="10" applyFont="1" applyFill="1" applyBorder="1" applyAlignment="1">
      <alignment horizontal="center" vertical="center"/>
    </xf>
    <xf numFmtId="0" fontId="30" fillId="7" borderId="11" xfId="2" applyFont="1" applyFill="1" applyBorder="1" applyAlignment="1">
      <alignment horizontal="center" vertical="center"/>
    </xf>
    <xf numFmtId="0" fontId="30" fillId="7" borderId="12" xfId="2" applyFont="1" applyFill="1" applyBorder="1" applyAlignment="1">
      <alignment horizontal="center" vertical="center"/>
    </xf>
    <xf numFmtId="0" fontId="30" fillId="7" borderId="18" xfId="2" applyFont="1" applyFill="1" applyBorder="1" applyAlignment="1">
      <alignment horizontal="center" vertical="center"/>
    </xf>
    <xf numFmtId="0" fontId="10" fillId="6" borderId="31" xfId="10" applyFont="1" applyFill="1" applyBorder="1" applyAlignment="1">
      <alignment horizontal="center" vertical="center" wrapText="1"/>
    </xf>
    <xf numFmtId="0" fontId="10" fillId="6" borderId="0" xfId="10" applyFont="1" applyFill="1" applyAlignment="1">
      <alignment horizontal="center" vertical="center" wrapText="1"/>
    </xf>
    <xf numFmtId="0" fontId="33" fillId="7" borderId="49" xfId="10" applyFont="1" applyFill="1" applyBorder="1" applyAlignment="1">
      <alignment horizontal="center" vertical="center"/>
    </xf>
    <xf numFmtId="0" fontId="8" fillId="15" borderId="20" xfId="5" applyFont="1" applyFill="1" applyBorder="1" applyAlignment="1">
      <alignment horizontal="center"/>
    </xf>
    <xf numFmtId="0" fontId="8" fillId="15" borderId="21" xfId="5" applyFont="1" applyFill="1" applyBorder="1" applyAlignment="1">
      <alignment horizontal="center"/>
    </xf>
    <xf numFmtId="0" fontId="17" fillId="7" borderId="0" xfId="5" applyFont="1" applyFill="1" applyAlignment="1">
      <alignment horizontal="center"/>
    </xf>
    <xf numFmtId="0" fontId="17" fillId="7" borderId="45" xfId="5" applyFont="1" applyFill="1" applyBorder="1" applyAlignment="1">
      <alignment horizontal="center"/>
    </xf>
    <xf numFmtId="3" fontId="17" fillId="7" borderId="10" xfId="5" applyNumberFormat="1" applyFont="1" applyFill="1" applyBorder="1" applyAlignment="1">
      <alignment horizontal="center"/>
    </xf>
    <xf numFmtId="0" fontId="14" fillId="14" borderId="11" xfId="10" applyFont="1" applyFill="1" applyBorder="1" applyAlignment="1">
      <alignment horizontal="center" vertical="center" wrapText="1"/>
    </xf>
    <xf numFmtId="0" fontId="14" fillId="14" borderId="18" xfId="10" applyFont="1" applyFill="1" applyBorder="1" applyAlignment="1">
      <alignment horizontal="center" vertical="center" wrapText="1"/>
    </xf>
  </cellXfs>
  <cellStyles count="27">
    <cellStyle name="Ezres" xfId="1" builtinId="3"/>
    <cellStyle name="Ezres 2" xfId="3" xr:uid="{00000000-0005-0000-0000-000001000000}"/>
    <cellStyle name="Ezres 2 2" xfId="9" xr:uid="{00000000-0005-0000-0000-000002000000}"/>
    <cellStyle name="Ezres 2 3" xfId="24" xr:uid="{00000000-0005-0000-0000-000003000000}"/>
    <cellStyle name="Ezres 3" xfId="15" xr:uid="{00000000-0005-0000-0000-000004000000}"/>
    <cellStyle name="Ezres 3 2" xfId="25" xr:uid="{00000000-0005-0000-0000-000005000000}"/>
    <cellStyle name="Hivatkozás 2" xfId="6" xr:uid="{00000000-0005-0000-0000-000006000000}"/>
    <cellStyle name="Normál" xfId="0" builtinId="0"/>
    <cellStyle name="Normál 11" xfId="11" xr:uid="{00000000-0005-0000-0000-000008000000}"/>
    <cellStyle name="Normál 2" xfId="17" xr:uid="{00000000-0005-0000-0000-000009000000}"/>
    <cellStyle name="Normál 2 2" xfId="2" xr:uid="{00000000-0005-0000-0000-00000A000000}"/>
    <cellStyle name="Normál 2 2 2" xfId="14" xr:uid="{00000000-0005-0000-0000-00000B000000}"/>
    <cellStyle name="Normál 3" xfId="5" xr:uid="{00000000-0005-0000-0000-00000C000000}"/>
    <cellStyle name="Normál 3 2" xfId="13" xr:uid="{00000000-0005-0000-0000-00000D000000}"/>
    <cellStyle name="Normál 3 2 2" xfId="22" xr:uid="{00000000-0005-0000-0000-00000E000000}"/>
    <cellStyle name="Normál 3 3" xfId="19" xr:uid="{00000000-0005-0000-0000-00000F000000}"/>
    <cellStyle name="Normál 4" xfId="20" xr:uid="{00000000-0005-0000-0000-000010000000}"/>
    <cellStyle name="Normál 4 2" xfId="23" xr:uid="{00000000-0005-0000-0000-000011000000}"/>
    <cellStyle name="Normál 5" xfId="8" xr:uid="{00000000-0005-0000-0000-000012000000}"/>
    <cellStyle name="Normál 5 2" xfId="26" xr:uid="{00000000-0005-0000-0000-000013000000}"/>
    <cellStyle name="Normál 5 3" xfId="21" xr:uid="{00000000-0005-0000-0000-000014000000}"/>
    <cellStyle name="Normál 6" xfId="12" xr:uid="{00000000-0005-0000-0000-000015000000}"/>
    <cellStyle name="Normál 7" xfId="7" xr:uid="{00000000-0005-0000-0000-000016000000}"/>
    <cellStyle name="Normál 7 2" xfId="18" xr:uid="{00000000-0005-0000-0000-000017000000}"/>
    <cellStyle name="Normál 8" xfId="16" xr:uid="{00000000-0005-0000-0000-000018000000}"/>
    <cellStyle name="Normál_Munka1" xfId="10" xr:uid="{00000000-0005-0000-0000-000019000000}"/>
    <cellStyle name="Százalék 2" xfId="4" xr:uid="{00000000-0005-0000-0000-00001A000000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UM\PORTFOLIO\UJ_REND\04-OPTIMALIS\Szakmai_sablonok_20150801_tol\Adatkozlok_Igenyfelmerok\CEGES_ADATKOZLOK\TELJES_KORU_KOCKAZATFELMERES\2016_02_22_tol\Onk_ak_teljes_audit_ak_201702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Kapcsolattartók adatai"/>
      <sheetName val="Vagyon adatközlő"/>
      <sheetName val="ELEKTROMOS BER LISTA"/>
      <sheetName val="Géptörés géplista"/>
      <sheetName val="Állat_adatok"/>
      <sheetName val="Munka1"/>
      <sheetName val="Növény adatok"/>
      <sheetName val="Felelősség adatközlő"/>
      <sheetName val="GÉPJÁRMŰ adatközlő "/>
      <sheetName val="segédlisták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Áfonya</v>
          </cell>
        </row>
        <row r="2">
          <cell r="A2" t="str">
            <v>Alma</v>
          </cell>
        </row>
        <row r="3">
          <cell r="A3" t="str">
            <v>Birs</v>
          </cell>
        </row>
        <row r="4">
          <cell r="A4" t="str">
            <v>Brokkoli</v>
          </cell>
        </row>
        <row r="5">
          <cell r="A5" t="str">
            <v>BUR01</v>
          </cell>
        </row>
        <row r="6">
          <cell r="A6" t="str">
            <v>Burgonya</v>
          </cell>
        </row>
        <row r="7">
          <cell r="A7" t="str">
            <v>Cékla</v>
          </cell>
        </row>
        <row r="8">
          <cell r="A8" t="str">
            <v>Cukkini</v>
          </cell>
        </row>
        <row r="9">
          <cell r="A9" t="str">
            <v>Cukorborsó</v>
          </cell>
        </row>
        <row r="10">
          <cell r="A10" t="str">
            <v>Cukorrépa</v>
          </cell>
        </row>
        <row r="11">
          <cell r="A11" t="str">
            <v>Csemegehagyma</v>
          </cell>
        </row>
        <row r="12">
          <cell r="A12" t="str">
            <v>Csemegekukorica</v>
          </cell>
        </row>
        <row r="13">
          <cell r="A13" t="str">
            <v>Csemegeszőlő ültetvény</v>
          </cell>
        </row>
        <row r="14">
          <cell r="A14" t="str">
            <v>Cseresznye</v>
          </cell>
        </row>
        <row r="15">
          <cell r="A15" t="str">
            <v>Csicseriborsó</v>
          </cell>
        </row>
        <row r="16">
          <cell r="A16" t="str">
            <v>Csillagtök/patiszon</v>
          </cell>
        </row>
        <row r="17">
          <cell r="A17" t="str">
            <v>Dió</v>
          </cell>
        </row>
        <row r="18">
          <cell r="A18" t="str">
            <v>Egyéb bodza</v>
          </cell>
        </row>
        <row r="19">
          <cell r="A19" t="str">
            <v>Egyéb borszőlő ültetvény</v>
          </cell>
        </row>
        <row r="20">
          <cell r="A20" t="str">
            <v>Fehér mustár</v>
          </cell>
        </row>
        <row r="21">
          <cell r="A21" t="str">
            <v>Fejes káposzta</v>
          </cell>
        </row>
        <row r="22">
          <cell r="A22" t="str">
            <v>Fekete Bodza</v>
          </cell>
        </row>
        <row r="23">
          <cell r="A23" t="str">
            <v>Fekete mustár</v>
          </cell>
        </row>
        <row r="24">
          <cell r="A24" t="str">
            <v>Földieper (szamóca)</v>
          </cell>
        </row>
        <row r="25">
          <cell r="A25" t="str">
            <v>Földimogyoró</v>
          </cell>
        </row>
        <row r="26">
          <cell r="A26" t="str">
            <v>Főzőtök</v>
          </cell>
        </row>
        <row r="27">
          <cell r="A27" t="str">
            <v>Fűszerpaprika</v>
          </cell>
        </row>
        <row r="28">
          <cell r="A28" t="str">
            <v>Görögdinnye</v>
          </cell>
        </row>
        <row r="29">
          <cell r="A29" t="str">
            <v>Hagyományos gyümölcsös alma</v>
          </cell>
        </row>
        <row r="30">
          <cell r="A30" t="str">
            <v>Hagyományos gyümölcsös birs</v>
          </cell>
        </row>
        <row r="31">
          <cell r="A31" t="str">
            <v>Hagyományos gyümölcsös cseresznye</v>
          </cell>
        </row>
        <row r="32">
          <cell r="A32" t="str">
            <v>Hagyományos gyümölcsös dió</v>
          </cell>
        </row>
        <row r="33">
          <cell r="A33" t="str">
            <v>Hagyományos gyümölcsös kajszibarack (sárgabarack)</v>
          </cell>
        </row>
        <row r="34">
          <cell r="A34" t="str">
            <v>Hagyományos gyümölcsös körte</v>
          </cell>
        </row>
        <row r="35">
          <cell r="A35" t="str">
            <v>Hagyományos gyümölcsös mandula</v>
          </cell>
        </row>
        <row r="36">
          <cell r="A36" t="str">
            <v>Hagyományos gyümölcsös meggy</v>
          </cell>
        </row>
        <row r="37">
          <cell r="A37" t="str">
            <v>Hagyományos gyümölcsös mogyoró</v>
          </cell>
        </row>
        <row r="38">
          <cell r="A38" t="str">
            <v>Hagyományos gyümölcsös naspolya</v>
          </cell>
        </row>
        <row r="39">
          <cell r="A39" t="str">
            <v>Hagyományos gyümölcsös nektarin</v>
          </cell>
        </row>
        <row r="40">
          <cell r="A40" t="str">
            <v>Hagyományos gyümölcsös őszibarack</v>
          </cell>
        </row>
        <row r="41">
          <cell r="A41" t="str">
            <v>Hagyományos gyümölcsös szilva</v>
          </cell>
        </row>
        <row r="42">
          <cell r="A42" t="str">
            <v>Hibrid kukorica</v>
          </cell>
        </row>
        <row r="43">
          <cell r="A43" t="str">
            <v>Hibrid napraforgó</v>
          </cell>
        </row>
        <row r="44">
          <cell r="A44" t="str">
            <v>Kajszibarack (sárgabarack)</v>
          </cell>
        </row>
        <row r="45">
          <cell r="A45" t="str">
            <v>Káposztatök</v>
          </cell>
        </row>
        <row r="46">
          <cell r="A46" t="str">
            <v>Karfiol</v>
          </cell>
        </row>
        <row r="47">
          <cell r="A47" t="str">
            <v>Kelkáposzta</v>
          </cell>
        </row>
        <row r="48">
          <cell r="A48" t="str">
            <v>Körte</v>
          </cell>
        </row>
        <row r="49">
          <cell r="A49" t="str">
            <v>Kukorica</v>
          </cell>
        </row>
        <row r="50">
          <cell r="A50" t="str">
            <v>Kukorica</v>
          </cell>
        </row>
        <row r="51">
          <cell r="A51" t="str">
            <v>Lencse</v>
          </cell>
        </row>
        <row r="52">
          <cell r="A52" t="str">
            <v>Lóbab (Disznóbab)</v>
          </cell>
        </row>
        <row r="53">
          <cell r="A53" t="str">
            <v>Mák</v>
          </cell>
        </row>
        <row r="54">
          <cell r="A54" t="str">
            <v>Málna</v>
          </cell>
        </row>
        <row r="55">
          <cell r="A55" t="str">
            <v>Mandula</v>
          </cell>
        </row>
        <row r="56">
          <cell r="A56" t="str">
            <v>Meggy</v>
          </cell>
        </row>
        <row r="57">
          <cell r="A57" t="str">
            <v>Mezei borsó</v>
          </cell>
        </row>
        <row r="58">
          <cell r="A58" t="str">
            <v>Minőségi borszőlő ültetvény</v>
          </cell>
        </row>
        <row r="59">
          <cell r="A59" t="str">
            <v>Mogyoró</v>
          </cell>
        </row>
        <row r="60">
          <cell r="A60" t="str">
            <v>Napraforgó</v>
          </cell>
        </row>
        <row r="61">
          <cell r="A61" t="str">
            <v>Napraforgó</v>
          </cell>
        </row>
        <row r="62">
          <cell r="A62" t="str">
            <v>Naspolya</v>
          </cell>
        </row>
        <row r="63">
          <cell r="A63" t="str">
            <v>Nektarin</v>
          </cell>
        </row>
        <row r="64">
          <cell r="A64" t="str">
            <v>Olajretek</v>
          </cell>
        </row>
        <row r="65">
          <cell r="A65" t="str">
            <v>Olajtök</v>
          </cell>
        </row>
        <row r="66">
          <cell r="A66" t="str">
            <v>Őszi alakor búza</v>
          </cell>
        </row>
        <row r="67">
          <cell r="A67" t="str">
            <v>Őszi árpa</v>
          </cell>
        </row>
        <row r="68">
          <cell r="A68" t="str">
            <v>Őszi búza</v>
          </cell>
        </row>
        <row r="69">
          <cell r="A69" t="str">
            <v>Őszi durumbúza</v>
          </cell>
        </row>
        <row r="70">
          <cell r="A70" t="str">
            <v>Őszi durumbúza</v>
          </cell>
        </row>
        <row r="71">
          <cell r="A71" t="str">
            <v>Őszi káposztarepce</v>
          </cell>
        </row>
        <row r="72">
          <cell r="A72" t="str">
            <v>Őszi novum búza</v>
          </cell>
        </row>
        <row r="73">
          <cell r="A73" t="str">
            <v>Őszi novum búza</v>
          </cell>
        </row>
        <row r="74">
          <cell r="A74" t="str">
            <v>Őszi takarmányborsó</v>
          </cell>
        </row>
        <row r="75">
          <cell r="A75" t="str">
            <v>Őszi tönke búza</v>
          </cell>
        </row>
        <row r="76">
          <cell r="A76" t="str">
            <v>Őszi tönke búza</v>
          </cell>
        </row>
        <row r="77">
          <cell r="A77" t="str">
            <v>Őszi tönköly búza</v>
          </cell>
        </row>
        <row r="78">
          <cell r="A78" t="str">
            <v>Őszi tönköly búza</v>
          </cell>
        </row>
        <row r="79">
          <cell r="A79" t="str">
            <v>Őszi tritikálé</v>
          </cell>
        </row>
        <row r="80">
          <cell r="A80" t="str">
            <v>Őszi vöröshagyma</v>
          </cell>
        </row>
        <row r="81">
          <cell r="A81" t="str">
            <v>Őszi zab</v>
          </cell>
        </row>
        <row r="82">
          <cell r="A82" t="str">
            <v>Őszi zöldborsó</v>
          </cell>
        </row>
        <row r="83">
          <cell r="A83" t="str">
            <v>Őszibarack</v>
          </cell>
        </row>
        <row r="84">
          <cell r="A84" t="str">
            <v>Paprika</v>
          </cell>
        </row>
        <row r="85">
          <cell r="A85" t="str">
            <v>Paradicsom</v>
          </cell>
        </row>
        <row r="86">
          <cell r="A86" t="str">
            <v>Pasztinák</v>
          </cell>
        </row>
        <row r="87">
          <cell r="A87" t="str">
            <v>Petrezselyem gyökér (fehérrépa)</v>
          </cell>
        </row>
        <row r="88">
          <cell r="A88" t="str">
            <v>Petrezselyem levél</v>
          </cell>
        </row>
        <row r="89">
          <cell r="A89" t="str">
            <v>Piszke</v>
          </cell>
        </row>
        <row r="90">
          <cell r="A90" t="str">
            <v>Retek</v>
          </cell>
        </row>
        <row r="91">
          <cell r="A91" t="str">
            <v>Ribiszke</v>
          </cell>
        </row>
        <row r="92">
          <cell r="A92" t="str">
            <v>Rizs</v>
          </cell>
        </row>
        <row r="93">
          <cell r="A93" t="str">
            <v>Rozs</v>
          </cell>
        </row>
        <row r="94">
          <cell r="A94" t="str">
            <v>Sárgadinnye</v>
          </cell>
        </row>
        <row r="95">
          <cell r="A95" t="str">
            <v>Sárgarépa</v>
          </cell>
        </row>
        <row r="96">
          <cell r="A96" t="str">
            <v>Sóska</v>
          </cell>
        </row>
        <row r="97">
          <cell r="A97" t="str">
            <v>Spárga</v>
          </cell>
        </row>
        <row r="98">
          <cell r="A98" t="str">
            <v>Spárgatök</v>
          </cell>
        </row>
        <row r="99">
          <cell r="A99" t="str">
            <v>Spenót</v>
          </cell>
        </row>
        <row r="100">
          <cell r="A100" t="str">
            <v>Sütőtök</v>
          </cell>
        </row>
        <row r="101">
          <cell r="A101" t="str">
            <v>Szárazbab</v>
          </cell>
        </row>
        <row r="102">
          <cell r="A102" t="str">
            <v>Szárazborsó (Sárgaborsó)</v>
          </cell>
        </row>
        <row r="103">
          <cell r="A103" t="str">
            <v>Szilva</v>
          </cell>
        </row>
        <row r="104">
          <cell r="A104" t="str">
            <v>Szójabab</v>
          </cell>
        </row>
        <row r="105">
          <cell r="A105" t="str">
            <v>Tavaszi alakor búza</v>
          </cell>
        </row>
        <row r="106">
          <cell r="A106" t="str">
            <v>Tavaszi alakor búza</v>
          </cell>
        </row>
        <row r="107">
          <cell r="A107" t="str">
            <v>Tavaszi árpa</v>
          </cell>
        </row>
        <row r="108">
          <cell r="A108" t="str">
            <v>Tavaszi búza</v>
          </cell>
        </row>
        <row r="109">
          <cell r="A109" t="str">
            <v>Tavaszi búza</v>
          </cell>
        </row>
        <row r="110">
          <cell r="A110" t="str">
            <v>Tavaszi durumbúza</v>
          </cell>
        </row>
        <row r="111">
          <cell r="A111" t="str">
            <v>Tavaszi durumbúza</v>
          </cell>
        </row>
        <row r="112">
          <cell r="A112" t="str">
            <v>Tavaszi káposztarepce</v>
          </cell>
        </row>
        <row r="113">
          <cell r="A113" t="str">
            <v>Tavaszi novum búza</v>
          </cell>
        </row>
        <row r="114">
          <cell r="A114" t="str">
            <v>Tavaszi novum búza</v>
          </cell>
        </row>
        <row r="115">
          <cell r="A115" t="str">
            <v>Tavaszi takarmányborsó</v>
          </cell>
        </row>
        <row r="116">
          <cell r="A116" t="str">
            <v>Tavaszi tönke búza</v>
          </cell>
        </row>
        <row r="117">
          <cell r="A117" t="str">
            <v>Tavaszi tönke búza</v>
          </cell>
        </row>
        <row r="118">
          <cell r="A118" t="str">
            <v>Tavaszi tönköly búza</v>
          </cell>
        </row>
        <row r="119">
          <cell r="A119" t="str">
            <v>Tavaszi tönköly búza</v>
          </cell>
        </row>
        <row r="120">
          <cell r="A120" t="str">
            <v>Tavaszi tritikálé</v>
          </cell>
        </row>
        <row r="121">
          <cell r="A121" t="str">
            <v>Tavaszi vöröshagyma</v>
          </cell>
        </row>
        <row r="122">
          <cell r="A122" t="str">
            <v>Tavaszi zab</v>
          </cell>
        </row>
        <row r="123">
          <cell r="A123" t="str">
            <v>Tavaszi zöldborsó</v>
          </cell>
        </row>
        <row r="124">
          <cell r="A124" t="str">
            <v>Torma</v>
          </cell>
        </row>
        <row r="125">
          <cell r="A125" t="str">
            <v>Tökre oltott görögdinnye</v>
          </cell>
        </row>
        <row r="126">
          <cell r="A126" t="str">
            <v>Uborka</v>
          </cell>
        </row>
        <row r="127">
          <cell r="A127" t="str">
            <v>Vöröskáposzta</v>
          </cell>
        </row>
        <row r="128">
          <cell r="A128" t="str">
            <v>Zeller</v>
          </cell>
        </row>
        <row r="129">
          <cell r="A129" t="str">
            <v>Zöldbab</v>
          </cell>
        </row>
        <row r="130">
          <cell r="A130" t="str">
            <v>Lucerna</v>
          </cell>
        </row>
      </sheetData>
      <sheetData sheetId="7"/>
      <sheetData sheetId="8"/>
      <sheetData sheetId="9"/>
      <sheetData sheetId="10">
        <row r="1">
          <cell r="F1">
            <v>100000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28"/>
  <sheetViews>
    <sheetView tabSelected="1" zoomScale="50" zoomScaleNormal="50" workbookViewId="0">
      <selection activeCell="B102" sqref="B102:Y102"/>
    </sheetView>
  </sheetViews>
  <sheetFormatPr defaultColWidth="8.85546875" defaultRowHeight="12.75" x14ac:dyDescent="0.2"/>
  <cols>
    <col min="1" max="1" width="6.7109375" style="2" customWidth="1"/>
    <col min="2" max="3" width="37.85546875" style="2" customWidth="1"/>
    <col min="4" max="4" width="42.42578125" style="2" customWidth="1"/>
    <col min="5" max="5" width="21" style="2" bestFit="1" customWidth="1"/>
    <col min="6" max="6" width="19.28515625" style="2" customWidth="1"/>
    <col min="7" max="7" width="20.85546875" style="2" bestFit="1" customWidth="1"/>
    <col min="8" max="8" width="23" style="2" customWidth="1"/>
    <col min="9" max="9" width="25.140625" style="2" customWidth="1"/>
    <col min="10" max="10" width="24.28515625" style="2" customWidth="1"/>
    <col min="11" max="11" width="20.140625" style="2" customWidth="1"/>
    <col min="12" max="12" width="14.7109375" style="2" customWidth="1"/>
    <col min="13" max="13" width="20.7109375" style="2" customWidth="1"/>
    <col min="14" max="14" width="22.42578125" style="2" customWidth="1"/>
    <col min="15" max="15" width="19" style="2" customWidth="1"/>
    <col min="16" max="16" width="21.42578125" style="2" customWidth="1"/>
    <col min="17" max="24" width="19" style="2" customWidth="1"/>
    <col min="25" max="25" width="21.140625" style="2" customWidth="1"/>
    <col min="26" max="31" width="19" style="2" customWidth="1"/>
    <col min="32" max="32" width="23.28515625" style="2" customWidth="1"/>
    <col min="33" max="33" width="30.7109375" style="2" customWidth="1"/>
    <col min="34" max="34" width="24.28515625" style="2" hidden="1" customWidth="1"/>
    <col min="35" max="35" width="35.85546875" style="2" hidden="1" customWidth="1"/>
    <col min="36" max="36" width="22.7109375" style="2" hidden="1" customWidth="1"/>
    <col min="37" max="37" width="47" style="2" hidden="1" customWidth="1"/>
    <col min="38" max="38" width="22.5703125" style="2" hidden="1" customWidth="1"/>
    <col min="39" max="39" width="39.140625" style="2" hidden="1" customWidth="1"/>
    <col min="40" max="40" width="26.7109375" style="2" hidden="1" customWidth="1"/>
    <col min="41" max="41" width="24.85546875" style="2" hidden="1" customWidth="1"/>
    <col min="42" max="42" width="27.7109375" style="2" hidden="1" customWidth="1"/>
    <col min="43" max="43" width="17.28515625" style="2" hidden="1" customWidth="1"/>
    <col min="44" max="44" width="29.7109375" style="2" hidden="1" customWidth="1"/>
    <col min="45" max="45" width="19" style="2" hidden="1" customWidth="1"/>
    <col min="46" max="16384" width="8.85546875" style="2"/>
  </cols>
  <sheetData>
    <row r="1" spans="1:56" ht="33" customHeight="1" x14ac:dyDescent="0.2">
      <c r="A1" s="283" t="s">
        <v>4</v>
      </c>
      <c r="B1" s="284"/>
      <c r="C1" s="284"/>
      <c r="D1" s="284"/>
      <c r="E1" s="296" t="s">
        <v>168</v>
      </c>
      <c r="F1" s="297"/>
      <c r="G1" s="297"/>
      <c r="H1" s="297"/>
      <c r="I1" s="297"/>
      <c r="J1" s="297"/>
      <c r="K1" s="297"/>
      <c r="L1" s="297"/>
      <c r="M1" s="287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9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30.6" customHeight="1" thickBot="1" x14ac:dyDescent="0.25">
      <c r="A2" s="285"/>
      <c r="B2" s="286"/>
      <c r="C2" s="286"/>
      <c r="D2" s="286"/>
      <c r="E2" s="226" t="s">
        <v>138</v>
      </c>
      <c r="F2" s="227"/>
      <c r="G2" s="227"/>
      <c r="H2" s="227"/>
      <c r="I2" s="227"/>
      <c r="J2" s="227"/>
      <c r="K2" s="227"/>
      <c r="L2" s="227"/>
      <c r="M2" s="290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2"/>
      <c r="AH2" s="293" t="s">
        <v>5</v>
      </c>
      <c r="AI2" s="279" t="s">
        <v>6</v>
      </c>
      <c r="AJ2" s="279" t="s">
        <v>7</v>
      </c>
      <c r="AK2" s="279" t="s">
        <v>8</v>
      </c>
      <c r="AL2" s="279" t="s">
        <v>9</v>
      </c>
      <c r="AM2" s="279" t="s">
        <v>10</v>
      </c>
      <c r="AN2" s="279" t="s">
        <v>11</v>
      </c>
      <c r="AO2" s="279" t="s">
        <v>12</v>
      </c>
      <c r="AP2" s="279" t="s">
        <v>13</v>
      </c>
      <c r="AQ2" s="280" t="s">
        <v>14</v>
      </c>
      <c r="AR2" s="279" t="s">
        <v>15</v>
      </c>
      <c r="AS2" s="280" t="s">
        <v>16</v>
      </c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ht="64.900000000000006" customHeight="1" thickBot="1" x14ac:dyDescent="0.3">
      <c r="A3" s="281" t="s">
        <v>17</v>
      </c>
      <c r="B3" s="276" t="s">
        <v>18</v>
      </c>
      <c r="C3" s="276" t="s">
        <v>19</v>
      </c>
      <c r="D3" s="276" t="s">
        <v>20</v>
      </c>
      <c r="E3" s="276" t="s">
        <v>21</v>
      </c>
      <c r="F3" s="276" t="s">
        <v>22</v>
      </c>
      <c r="G3" s="276" t="s">
        <v>142</v>
      </c>
      <c r="H3" s="3" t="s">
        <v>23</v>
      </c>
      <c r="I3" s="294" t="s">
        <v>24</v>
      </c>
      <c r="J3" s="295"/>
      <c r="K3" s="295"/>
      <c r="L3" s="295"/>
      <c r="M3" s="295"/>
      <c r="N3" s="295"/>
      <c r="O3" s="258" t="s">
        <v>25</v>
      </c>
      <c r="P3" s="259"/>
      <c r="Q3" s="278" t="s">
        <v>147</v>
      </c>
      <c r="R3" s="276"/>
      <c r="S3" s="276" t="s">
        <v>137</v>
      </c>
      <c r="T3" s="276"/>
      <c r="U3" s="268" t="s">
        <v>26</v>
      </c>
      <c r="V3" s="268"/>
      <c r="W3" s="268" t="s">
        <v>150</v>
      </c>
      <c r="X3" s="268"/>
      <c r="Y3" s="276" t="s">
        <v>27</v>
      </c>
      <c r="Z3" s="268" t="s">
        <v>28</v>
      </c>
      <c r="AA3" s="268"/>
      <c r="AB3" s="268" t="s">
        <v>153</v>
      </c>
      <c r="AC3" s="268"/>
      <c r="AD3" s="268" t="s">
        <v>29</v>
      </c>
      <c r="AE3" s="269"/>
      <c r="AF3" s="270" t="s">
        <v>30</v>
      </c>
      <c r="AG3" s="270" t="s">
        <v>31</v>
      </c>
      <c r="AH3" s="293"/>
      <c r="AI3" s="279"/>
      <c r="AJ3" s="279"/>
      <c r="AK3" s="279"/>
      <c r="AL3" s="279"/>
      <c r="AM3" s="279"/>
      <c r="AN3" s="279"/>
      <c r="AO3" s="279"/>
      <c r="AP3" s="279"/>
      <c r="AQ3" s="280"/>
      <c r="AR3" s="279"/>
      <c r="AS3" s="280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</row>
    <row r="4" spans="1:56" ht="70.5" customHeight="1" thickBot="1" x14ac:dyDescent="0.3">
      <c r="A4" s="282"/>
      <c r="B4" s="277"/>
      <c r="C4" s="277"/>
      <c r="D4" s="277"/>
      <c r="E4" s="277"/>
      <c r="F4" s="277"/>
      <c r="G4" s="277"/>
      <c r="H4" s="5" t="s">
        <v>141</v>
      </c>
      <c r="I4" s="169" t="s">
        <v>140</v>
      </c>
      <c r="J4" s="6" t="s">
        <v>32</v>
      </c>
      <c r="K4" s="6" t="s">
        <v>139</v>
      </c>
      <c r="L4" s="6" t="s">
        <v>33</v>
      </c>
      <c r="M4" s="6" t="s">
        <v>148</v>
      </c>
      <c r="N4" s="6" t="s">
        <v>149</v>
      </c>
      <c r="O4" s="6" t="s">
        <v>148</v>
      </c>
      <c r="P4" s="6" t="s">
        <v>149</v>
      </c>
      <c r="Q4" s="6" t="s">
        <v>148</v>
      </c>
      <c r="R4" s="6" t="s">
        <v>149</v>
      </c>
      <c r="S4" s="6" t="s">
        <v>148</v>
      </c>
      <c r="T4" s="6" t="s">
        <v>149</v>
      </c>
      <c r="U4" s="5" t="s">
        <v>34</v>
      </c>
      <c r="V4" s="5" t="s">
        <v>35</v>
      </c>
      <c r="W4" s="5" t="s">
        <v>34</v>
      </c>
      <c r="X4" s="5" t="s">
        <v>35</v>
      </c>
      <c r="Y4" s="277"/>
      <c r="Z4" s="5" t="s">
        <v>151</v>
      </c>
      <c r="AA4" s="5" t="s">
        <v>152</v>
      </c>
      <c r="AB4" s="5" t="s">
        <v>34</v>
      </c>
      <c r="AC4" s="5" t="s">
        <v>35</v>
      </c>
      <c r="AD4" s="6" t="s">
        <v>148</v>
      </c>
      <c r="AE4" s="6" t="s">
        <v>149</v>
      </c>
      <c r="AF4" s="271"/>
      <c r="AG4" s="271"/>
      <c r="AH4" s="293"/>
      <c r="AI4" s="279"/>
      <c r="AJ4" s="279"/>
      <c r="AK4" s="279"/>
      <c r="AL4" s="279"/>
      <c r="AM4" s="279"/>
      <c r="AN4" s="279"/>
      <c r="AO4" s="279"/>
      <c r="AP4" s="279"/>
      <c r="AQ4" s="280"/>
      <c r="AR4" s="279"/>
      <c r="AS4" s="280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</row>
    <row r="5" spans="1:56" s="23" customFormat="1" ht="37.5" x14ac:dyDescent="0.25">
      <c r="A5" s="7">
        <v>1</v>
      </c>
      <c r="B5" s="139" t="s">
        <v>168</v>
      </c>
      <c r="C5" s="170" t="s">
        <v>472</v>
      </c>
      <c r="D5" s="171" t="s">
        <v>473</v>
      </c>
      <c r="E5" s="8" t="s">
        <v>36</v>
      </c>
      <c r="F5" s="10"/>
      <c r="G5" s="11"/>
      <c r="H5" s="172"/>
      <c r="I5" s="173"/>
      <c r="J5" s="173"/>
      <c r="K5" s="172"/>
      <c r="L5" s="172">
        <v>1820</v>
      </c>
      <c r="M5" s="174">
        <v>455000000</v>
      </c>
      <c r="N5" s="12"/>
      <c r="O5" s="13"/>
      <c r="P5" s="13"/>
      <c r="Q5" s="175">
        <v>58133000</v>
      </c>
      <c r="R5" s="12"/>
      <c r="S5" s="13"/>
      <c r="T5" s="12"/>
      <c r="U5" s="13">
        <v>32916000</v>
      </c>
      <c r="V5" s="12"/>
      <c r="W5" s="13"/>
      <c r="X5" s="14"/>
      <c r="Y5" s="13">
        <v>7000000</v>
      </c>
      <c r="Z5" s="13"/>
      <c r="AA5" s="13"/>
      <c r="AB5" s="13"/>
      <c r="AC5" s="13"/>
      <c r="AD5" s="13"/>
      <c r="AE5" s="13"/>
      <c r="AF5" s="15">
        <f t="shared" ref="AF5:AF36" si="0">IF(E5="igen",SUM(Q5:AE5),0)</f>
        <v>98049000</v>
      </c>
      <c r="AG5" s="16">
        <f t="shared" ref="AG5:AG36" si="1">IF(E5="igen",SUM(M5:AE5),0)</f>
        <v>553049000</v>
      </c>
      <c r="AH5" s="17">
        <f>AH101/AG99*AG5</f>
        <v>22343349.235882118</v>
      </c>
      <c r="AI5" s="17">
        <f t="shared" ref="AI5:AI36" si="2">$AI$101/$AF$99*AF5</f>
        <v>12090737.111839198</v>
      </c>
      <c r="AJ5" s="17">
        <f t="shared" ref="AJ5:AJ36" si="3">$AJ$101/$AG$99*AG5</f>
        <v>2234334.9235882116</v>
      </c>
      <c r="AK5" s="17">
        <f>AG5+AH5+AI5+AJ5</f>
        <v>589717421.27130949</v>
      </c>
      <c r="AL5" s="18">
        <f t="shared" ref="AL5:AL36" si="4">AK5*$F$172</f>
        <v>383316.32382635114</v>
      </c>
      <c r="AM5" s="18">
        <f t="shared" ref="AM5:AM36" si="5">(AF5+AI5)*$F$173</f>
        <v>0</v>
      </c>
      <c r="AN5" s="19">
        <f>AL5+AM5</f>
        <v>383316.32382635114</v>
      </c>
      <c r="AO5" s="18">
        <f t="shared" ref="AO5:AO36" si="6">$G$174/($M$99+$N$99)*(M5+N5)</f>
        <v>6115.7399127843873</v>
      </c>
      <c r="AP5" s="20">
        <f>AN5+AO5</f>
        <v>389432.06373913551</v>
      </c>
      <c r="AQ5" s="21">
        <f t="shared" ref="AQ5:AQ36" si="7">AP5*(1-$AQ$101)</f>
        <v>330705.70852727385</v>
      </c>
      <c r="AR5" s="18">
        <f t="shared" ref="AR5:AR36" si="8">$AR$101/($AK$99)*AK5</f>
        <v>33824.044568241632</v>
      </c>
      <c r="AS5" s="21">
        <f t="shared" ref="AS5:AS36" si="9">AR5*(1-$AS$101)</f>
        <v>28723.378647350793</v>
      </c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</row>
    <row r="6" spans="1:56" s="23" customFormat="1" ht="78.75" x14ac:dyDescent="0.25">
      <c r="A6" s="24">
        <v>2</v>
      </c>
      <c r="B6" s="139" t="s">
        <v>168</v>
      </c>
      <c r="C6" s="176" t="s">
        <v>474</v>
      </c>
      <c r="D6" s="177" t="s">
        <v>475</v>
      </c>
      <c r="E6" s="8" t="s">
        <v>36</v>
      </c>
      <c r="F6" s="26"/>
      <c r="G6" s="11"/>
      <c r="H6" s="172" t="s">
        <v>595</v>
      </c>
      <c r="I6" s="173"/>
      <c r="J6" s="173"/>
      <c r="K6" s="172"/>
      <c r="L6" s="172">
        <v>4208</v>
      </c>
      <c r="M6" s="178">
        <v>2137664000</v>
      </c>
      <c r="N6" s="12"/>
      <c r="O6" s="27"/>
      <c r="P6" s="27"/>
      <c r="Q6" s="27">
        <v>0</v>
      </c>
      <c r="R6" s="12"/>
      <c r="S6" s="27"/>
      <c r="T6" s="12"/>
      <c r="U6" s="27">
        <v>45000000</v>
      </c>
      <c r="V6" s="12"/>
      <c r="W6" s="27"/>
      <c r="X6" s="14"/>
      <c r="Y6" s="27"/>
      <c r="Z6" s="27"/>
      <c r="AA6" s="27"/>
      <c r="AB6" s="27"/>
      <c r="AC6" s="27"/>
      <c r="AD6" s="27"/>
      <c r="AE6" s="27"/>
      <c r="AF6" s="15">
        <f t="shared" si="0"/>
        <v>45000000</v>
      </c>
      <c r="AG6" s="16">
        <f t="shared" si="1"/>
        <v>2182664000</v>
      </c>
      <c r="AH6" s="17">
        <f t="shared" ref="AH6:AH37" si="10">$AH$101/$AG$99*AG6</f>
        <v>88180295.08522284</v>
      </c>
      <c r="AI6" s="17">
        <f t="shared" si="2"/>
        <v>5549094.5346996291</v>
      </c>
      <c r="AJ6" s="17">
        <f t="shared" si="3"/>
        <v>8818029.5085222833</v>
      </c>
      <c r="AK6" s="28">
        <f t="shared" ref="AK6:AK69" si="11">AG6+AH6+AI6+AJ6</f>
        <v>2285211419.1284447</v>
      </c>
      <c r="AL6" s="18">
        <f t="shared" si="4"/>
        <v>1485387.422433489</v>
      </c>
      <c r="AM6" s="18">
        <f t="shared" si="5"/>
        <v>0</v>
      </c>
      <c r="AN6" s="19">
        <f t="shared" ref="AN6:AN69" si="12">AL6+AM6</f>
        <v>1485387.422433489</v>
      </c>
      <c r="AO6" s="18">
        <f t="shared" si="6"/>
        <v>28732.740758071042</v>
      </c>
      <c r="AP6" s="20">
        <f t="shared" ref="AP6:AP69" si="13">AN6+AO6</f>
        <v>1514120.16319156</v>
      </c>
      <c r="AQ6" s="21">
        <f t="shared" si="7"/>
        <v>1285790.8425822726</v>
      </c>
      <c r="AR6" s="18">
        <f t="shared" si="8"/>
        <v>131071.40827181753</v>
      </c>
      <c r="AS6" s="21">
        <f t="shared" si="9"/>
        <v>111305.83990442744</v>
      </c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</row>
    <row r="7" spans="1:56" s="23" customFormat="1" ht="47.25" x14ac:dyDescent="0.25">
      <c r="A7" s="24">
        <v>3</v>
      </c>
      <c r="B7" s="139" t="s">
        <v>168</v>
      </c>
      <c r="C7" s="176" t="s">
        <v>476</v>
      </c>
      <c r="D7" s="177" t="s">
        <v>477</v>
      </c>
      <c r="E7" s="8" t="s">
        <v>36</v>
      </c>
      <c r="F7" s="26"/>
      <c r="G7" s="29"/>
      <c r="H7" s="172" t="s">
        <v>470</v>
      </c>
      <c r="I7" s="173"/>
      <c r="J7" s="173"/>
      <c r="K7" s="172"/>
      <c r="L7" s="172">
        <v>1370</v>
      </c>
      <c r="M7" s="178">
        <v>695960000</v>
      </c>
      <c r="N7" s="12"/>
      <c r="O7" s="27"/>
      <c r="P7" s="27"/>
      <c r="Q7" s="27">
        <v>23153000</v>
      </c>
      <c r="R7" s="12"/>
      <c r="S7" s="27"/>
      <c r="T7" s="12"/>
      <c r="U7" s="27">
        <v>18190000</v>
      </c>
      <c r="V7" s="12"/>
      <c r="W7" s="27"/>
      <c r="X7" s="14"/>
      <c r="Y7" s="27">
        <v>500000</v>
      </c>
      <c r="Z7" s="27"/>
      <c r="AA7" s="27"/>
      <c r="AB7" s="27"/>
      <c r="AC7" s="27"/>
      <c r="AD7" s="27"/>
      <c r="AE7" s="27"/>
      <c r="AF7" s="15">
        <f t="shared" si="0"/>
        <v>41843000</v>
      </c>
      <c r="AG7" s="16">
        <f t="shared" si="1"/>
        <v>737803000</v>
      </c>
      <c r="AH7" s="17">
        <f t="shared" si="10"/>
        <v>29807467.505196709</v>
      </c>
      <c r="AI7" s="17">
        <f t="shared" si="2"/>
        <v>5159794.7247874793</v>
      </c>
      <c r="AJ7" s="17">
        <f t="shared" si="3"/>
        <v>2980746.7505196705</v>
      </c>
      <c r="AK7" s="28">
        <f t="shared" si="11"/>
        <v>775751008.9805038</v>
      </c>
      <c r="AL7" s="18">
        <f t="shared" si="4"/>
        <v>504238.15583732742</v>
      </c>
      <c r="AM7" s="18">
        <f t="shared" si="5"/>
        <v>0</v>
      </c>
      <c r="AN7" s="19">
        <f t="shared" si="12"/>
        <v>504238.15583732742</v>
      </c>
      <c r="AO7" s="18">
        <f t="shared" si="6"/>
        <v>9354.5282411020271</v>
      </c>
      <c r="AP7" s="20">
        <f t="shared" si="13"/>
        <v>513592.68407842942</v>
      </c>
      <c r="AQ7" s="21">
        <f t="shared" si="7"/>
        <v>436142.90731940226</v>
      </c>
      <c r="AR7" s="18">
        <f t="shared" si="8"/>
        <v>44494.253951407787</v>
      </c>
      <c r="AS7" s="21">
        <f t="shared" si="9"/>
        <v>37784.520455535494</v>
      </c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</row>
    <row r="8" spans="1:56" s="23" customFormat="1" ht="37.5" x14ac:dyDescent="0.25">
      <c r="A8" s="24">
        <v>4</v>
      </c>
      <c r="B8" s="139" t="s">
        <v>168</v>
      </c>
      <c r="C8" s="179" t="s">
        <v>478</v>
      </c>
      <c r="D8" s="177" t="s">
        <v>479</v>
      </c>
      <c r="E8" s="8" t="s">
        <v>36</v>
      </c>
      <c r="F8" s="26"/>
      <c r="G8" s="29"/>
      <c r="H8" s="172"/>
      <c r="I8" s="173"/>
      <c r="J8" s="173"/>
      <c r="K8" s="172"/>
      <c r="L8" s="172">
        <v>434</v>
      </c>
      <c r="M8" s="178">
        <v>220472000</v>
      </c>
      <c r="N8" s="12"/>
      <c r="O8" s="27"/>
      <c r="P8" s="27"/>
      <c r="Q8" s="27">
        <v>5714000</v>
      </c>
      <c r="R8" s="12"/>
      <c r="S8" s="27"/>
      <c r="T8" s="12"/>
      <c r="U8" s="27">
        <v>6576000</v>
      </c>
      <c r="V8" s="12"/>
      <c r="W8" s="27"/>
      <c r="X8" s="14"/>
      <c r="Y8" s="27"/>
      <c r="Z8" s="27"/>
      <c r="AA8" s="27"/>
      <c r="AB8" s="27"/>
      <c r="AC8" s="27"/>
      <c r="AD8" s="27"/>
      <c r="AE8" s="27"/>
      <c r="AF8" s="15">
        <f t="shared" si="0"/>
        <v>12290000</v>
      </c>
      <c r="AG8" s="16">
        <f t="shared" si="1"/>
        <v>232762000</v>
      </c>
      <c r="AH8" s="17">
        <f t="shared" si="10"/>
        <v>9403656.194735717</v>
      </c>
      <c r="AI8" s="17">
        <f t="shared" si="2"/>
        <v>1515519.3740324099</v>
      </c>
      <c r="AJ8" s="17">
        <f t="shared" si="3"/>
        <v>940365.61947357166</v>
      </c>
      <c r="AK8" s="28">
        <f t="shared" si="11"/>
        <v>244621541.18824169</v>
      </c>
      <c r="AL8" s="18">
        <f t="shared" si="4"/>
        <v>159004.00177235709</v>
      </c>
      <c r="AM8" s="18">
        <f t="shared" si="5"/>
        <v>0</v>
      </c>
      <c r="AN8" s="19">
        <f t="shared" si="12"/>
        <v>159004.00177235709</v>
      </c>
      <c r="AO8" s="18">
        <f t="shared" si="6"/>
        <v>2963.4052968162623</v>
      </c>
      <c r="AP8" s="20">
        <f t="shared" si="13"/>
        <v>161967.40706917335</v>
      </c>
      <c r="AQ8" s="21">
        <f t="shared" si="7"/>
        <v>137542.722083142</v>
      </c>
      <c r="AR8" s="18">
        <f t="shared" si="8"/>
        <v>14030.601120220947</v>
      </c>
      <c r="AS8" s="21">
        <f t="shared" si="9"/>
        <v>11914.786471291627</v>
      </c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</row>
    <row r="9" spans="1:56" s="23" customFormat="1" ht="37.5" x14ac:dyDescent="0.25">
      <c r="A9" s="24">
        <v>5</v>
      </c>
      <c r="B9" s="139" t="s">
        <v>168</v>
      </c>
      <c r="C9" s="179" t="s">
        <v>480</v>
      </c>
      <c r="D9" s="177" t="s">
        <v>481</v>
      </c>
      <c r="E9" s="8" t="s">
        <v>36</v>
      </c>
      <c r="F9" s="26"/>
      <c r="G9" s="29"/>
      <c r="H9" s="172"/>
      <c r="I9" s="173"/>
      <c r="J9" s="173"/>
      <c r="K9" s="172"/>
      <c r="L9" s="172">
        <v>595</v>
      </c>
      <c r="M9" s="178">
        <v>302260000</v>
      </c>
      <c r="N9" s="12"/>
      <c r="O9" s="27"/>
      <c r="P9" s="27"/>
      <c r="Q9" s="27">
        <v>4054000</v>
      </c>
      <c r="R9" s="12"/>
      <c r="S9" s="27"/>
      <c r="T9" s="12"/>
      <c r="U9" s="27">
        <v>5067000</v>
      </c>
      <c r="V9" s="12"/>
      <c r="W9" s="27"/>
      <c r="X9" s="14"/>
      <c r="Y9" s="27"/>
      <c r="Z9" s="27"/>
      <c r="AA9" s="27"/>
      <c r="AB9" s="27"/>
      <c r="AC9" s="27"/>
      <c r="AD9" s="27"/>
      <c r="AE9" s="27"/>
      <c r="AF9" s="15">
        <f t="shared" si="0"/>
        <v>9121000</v>
      </c>
      <c r="AG9" s="16">
        <f t="shared" si="1"/>
        <v>311381000</v>
      </c>
      <c r="AH9" s="17">
        <f t="shared" si="10"/>
        <v>12579887.909422511</v>
      </c>
      <c r="AI9" s="17">
        <f t="shared" si="2"/>
        <v>1124739.8055776737</v>
      </c>
      <c r="AJ9" s="17">
        <f t="shared" si="3"/>
        <v>1257988.790942251</v>
      </c>
      <c r="AK9" s="28">
        <f t="shared" si="11"/>
        <v>326343616.50594246</v>
      </c>
      <c r="AL9" s="18">
        <f t="shared" si="4"/>
        <v>212123.3507288626</v>
      </c>
      <c r="AM9" s="18">
        <f t="shared" si="5"/>
        <v>0</v>
      </c>
      <c r="AN9" s="19">
        <f t="shared" si="12"/>
        <v>212123.3507288626</v>
      </c>
      <c r="AO9" s="18">
        <f t="shared" si="6"/>
        <v>4062.7330682158436</v>
      </c>
      <c r="AP9" s="20">
        <f t="shared" si="13"/>
        <v>216186.08379707843</v>
      </c>
      <c r="AQ9" s="21">
        <f t="shared" si="7"/>
        <v>183585.22236047901</v>
      </c>
      <c r="AR9" s="18">
        <f t="shared" si="8"/>
        <v>18717.881872070069</v>
      </c>
      <c r="AS9" s="21">
        <f t="shared" si="9"/>
        <v>15895.225285761902</v>
      </c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</row>
    <row r="10" spans="1:56" s="23" customFormat="1" ht="37.5" x14ac:dyDescent="0.25">
      <c r="A10" s="24">
        <v>6</v>
      </c>
      <c r="B10" s="139" t="s">
        <v>168</v>
      </c>
      <c r="C10" s="179" t="s">
        <v>482</v>
      </c>
      <c r="D10" s="177" t="s">
        <v>483</v>
      </c>
      <c r="E10" s="8" t="s">
        <v>36</v>
      </c>
      <c r="F10" s="26"/>
      <c r="G10" s="29"/>
      <c r="H10" s="173"/>
      <c r="I10" s="173"/>
      <c r="J10" s="173"/>
      <c r="K10" s="173"/>
      <c r="L10" s="172">
        <v>1014</v>
      </c>
      <c r="M10" s="178">
        <v>515112000</v>
      </c>
      <c r="N10" s="31"/>
      <c r="O10" s="31"/>
      <c r="P10" s="31"/>
      <c r="Q10" s="12">
        <v>5174000</v>
      </c>
      <c r="R10" s="12"/>
      <c r="S10" s="12"/>
      <c r="T10" s="12"/>
      <c r="U10" s="12">
        <v>7963000</v>
      </c>
      <c r="V10" s="12"/>
      <c r="W10" s="12"/>
      <c r="X10" s="14"/>
      <c r="Y10" s="31"/>
      <c r="Z10" s="31"/>
      <c r="AA10" s="31"/>
      <c r="AB10" s="31"/>
      <c r="AC10" s="31"/>
      <c r="AD10" s="31"/>
      <c r="AE10" s="31"/>
      <c r="AF10" s="15">
        <f t="shared" si="0"/>
        <v>13137000</v>
      </c>
      <c r="AG10" s="16">
        <f t="shared" si="1"/>
        <v>528249000</v>
      </c>
      <c r="AH10" s="17">
        <f t="shared" si="10"/>
        <v>21341421.62901568</v>
      </c>
      <c r="AI10" s="17">
        <f t="shared" si="2"/>
        <v>1619965.6644966451</v>
      </c>
      <c r="AJ10" s="17">
        <f t="shared" si="3"/>
        <v>2134142.1629015678</v>
      </c>
      <c r="AK10" s="28">
        <f t="shared" si="11"/>
        <v>553344529.45641387</v>
      </c>
      <c r="AL10" s="18">
        <f t="shared" si="4"/>
        <v>359673.944146669</v>
      </c>
      <c r="AM10" s="18">
        <f t="shared" si="5"/>
        <v>0</v>
      </c>
      <c r="AN10" s="19">
        <f t="shared" si="12"/>
        <v>359673.944146669</v>
      </c>
      <c r="AO10" s="18">
        <f t="shared" si="6"/>
        <v>6923.716522976245</v>
      </c>
      <c r="AP10" s="20">
        <f t="shared" si="13"/>
        <v>366597.66066964524</v>
      </c>
      <c r="AQ10" s="21">
        <f t="shared" si="7"/>
        <v>311314.73344066273</v>
      </c>
      <c r="AR10" s="18">
        <f t="shared" si="8"/>
        <v>31737.82789997595</v>
      </c>
      <c r="AS10" s="21">
        <f t="shared" si="9"/>
        <v>26951.763452659576</v>
      </c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</row>
    <row r="11" spans="1:56" s="23" customFormat="1" ht="18.75" x14ac:dyDescent="0.25">
      <c r="A11" s="24">
        <v>7</v>
      </c>
      <c r="B11" s="139" t="s">
        <v>168</v>
      </c>
      <c r="C11" s="177" t="s">
        <v>484</v>
      </c>
      <c r="D11" s="177" t="s">
        <v>485</v>
      </c>
      <c r="E11" s="8" t="s">
        <v>36</v>
      </c>
      <c r="F11" s="26"/>
      <c r="G11" s="29"/>
      <c r="H11" s="173"/>
      <c r="I11" s="173"/>
      <c r="J11" s="173"/>
      <c r="K11" s="173"/>
      <c r="L11" s="172">
        <v>320</v>
      </c>
      <c r="M11" s="174">
        <v>162560000</v>
      </c>
      <c r="N11" s="12"/>
      <c r="O11" s="31"/>
      <c r="P11" s="31"/>
      <c r="Q11" s="12">
        <v>430000</v>
      </c>
      <c r="R11" s="12"/>
      <c r="S11" s="12"/>
      <c r="T11" s="12"/>
      <c r="U11" s="12">
        <v>6999000</v>
      </c>
      <c r="V11" s="12"/>
      <c r="W11" s="12"/>
      <c r="X11" s="14"/>
      <c r="Y11" s="31"/>
      <c r="Z11" s="31"/>
      <c r="AA11" s="31"/>
      <c r="AB11" s="31"/>
      <c r="AC11" s="31"/>
      <c r="AD11" s="31"/>
      <c r="AE11" s="31"/>
      <c r="AF11" s="15">
        <f t="shared" si="0"/>
        <v>7429000</v>
      </c>
      <c r="AG11" s="16">
        <f t="shared" si="1"/>
        <v>169989000</v>
      </c>
      <c r="AH11" s="17">
        <f t="shared" si="10"/>
        <v>6867607.7404685039</v>
      </c>
      <c r="AI11" s="17">
        <f t="shared" si="2"/>
        <v>916093.85107296763</v>
      </c>
      <c r="AJ11" s="17">
        <f t="shared" si="3"/>
        <v>686760.77404685027</v>
      </c>
      <c r="AK11" s="28">
        <f t="shared" si="11"/>
        <v>178459462.36558831</v>
      </c>
      <c r="AL11" s="18">
        <f t="shared" si="4"/>
        <v>115998.65053763239</v>
      </c>
      <c r="AM11" s="18">
        <f t="shared" si="5"/>
        <v>0</v>
      </c>
      <c r="AN11" s="19">
        <f t="shared" si="12"/>
        <v>115998.65053763239</v>
      </c>
      <c r="AO11" s="18">
        <f t="shared" si="6"/>
        <v>2184.9992971917145</v>
      </c>
      <c r="AP11" s="20">
        <f t="shared" si="13"/>
        <v>118183.6498348241</v>
      </c>
      <c r="AQ11" s="21">
        <f t="shared" si="7"/>
        <v>100361.55543973262</v>
      </c>
      <c r="AR11" s="18">
        <f t="shared" si="8"/>
        <v>10235.785125128656</v>
      </c>
      <c r="AS11" s="21">
        <f t="shared" si="9"/>
        <v>8692.2287282592533</v>
      </c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</row>
    <row r="12" spans="1:56" s="23" customFormat="1" ht="37.5" x14ac:dyDescent="0.25">
      <c r="A12" s="32">
        <v>8</v>
      </c>
      <c r="B12" s="139" t="s">
        <v>168</v>
      </c>
      <c r="C12" s="177" t="s">
        <v>486</v>
      </c>
      <c r="D12" s="177" t="s">
        <v>487</v>
      </c>
      <c r="E12" s="8" t="s">
        <v>36</v>
      </c>
      <c r="F12" s="26"/>
      <c r="G12" s="29"/>
      <c r="H12" s="173"/>
      <c r="I12" s="173"/>
      <c r="J12" s="173"/>
      <c r="K12" s="173"/>
      <c r="L12" s="172">
        <v>1029</v>
      </c>
      <c r="M12" s="174">
        <v>522732000</v>
      </c>
      <c r="N12" s="12"/>
      <c r="O12" s="31"/>
      <c r="P12" s="31"/>
      <c r="Q12" s="12">
        <v>17235000</v>
      </c>
      <c r="R12" s="12"/>
      <c r="S12" s="12"/>
      <c r="T12" s="12"/>
      <c r="U12" s="12">
        <v>13645000</v>
      </c>
      <c r="V12" s="12"/>
      <c r="W12" s="12"/>
      <c r="X12" s="14"/>
      <c r="Y12" s="31">
        <v>500000</v>
      </c>
      <c r="Z12" s="31"/>
      <c r="AA12" s="31"/>
      <c r="AB12" s="31"/>
      <c r="AC12" s="31"/>
      <c r="AD12" s="31"/>
      <c r="AE12" s="31"/>
      <c r="AF12" s="15">
        <f t="shared" si="0"/>
        <v>31380000</v>
      </c>
      <c r="AG12" s="16">
        <f t="shared" si="1"/>
        <v>554112000</v>
      </c>
      <c r="AH12" s="17">
        <f t="shared" si="10"/>
        <v>22386294.7619345</v>
      </c>
      <c r="AI12" s="17">
        <f t="shared" si="2"/>
        <v>3869568.5888638743</v>
      </c>
      <c r="AJ12" s="17">
        <f t="shared" si="3"/>
        <v>2238629.4761934495</v>
      </c>
      <c r="AK12" s="28">
        <f t="shared" si="11"/>
        <v>582606492.8269918</v>
      </c>
      <c r="AL12" s="18">
        <f t="shared" si="4"/>
        <v>378694.22033754463</v>
      </c>
      <c r="AM12" s="18">
        <f t="shared" si="5"/>
        <v>0</v>
      </c>
      <c r="AN12" s="19">
        <f t="shared" si="12"/>
        <v>378694.22033754463</v>
      </c>
      <c r="AO12" s="18">
        <f t="shared" si="6"/>
        <v>7026.1383650321059</v>
      </c>
      <c r="AP12" s="20">
        <f t="shared" si="13"/>
        <v>385720.35870257672</v>
      </c>
      <c r="AQ12" s="21">
        <f t="shared" si="7"/>
        <v>327553.72861022811</v>
      </c>
      <c r="AR12" s="18">
        <f t="shared" si="8"/>
        <v>33416.187598197117</v>
      </c>
      <c r="AS12" s="21">
        <f t="shared" si="9"/>
        <v>28377.02650838899</v>
      </c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</row>
    <row r="13" spans="1:56" s="23" customFormat="1" ht="18.75" x14ac:dyDescent="0.25">
      <c r="A13" s="24">
        <v>9</v>
      </c>
      <c r="B13" s="139" t="s">
        <v>168</v>
      </c>
      <c r="C13" s="177" t="s">
        <v>488</v>
      </c>
      <c r="D13" s="177" t="s">
        <v>489</v>
      </c>
      <c r="E13" s="8" t="s">
        <v>36</v>
      </c>
      <c r="F13" s="26"/>
      <c r="G13" s="29"/>
      <c r="H13" s="173"/>
      <c r="I13" s="173"/>
      <c r="J13" s="173"/>
      <c r="K13" s="173"/>
      <c r="L13" s="172">
        <v>881</v>
      </c>
      <c r="M13" s="174">
        <v>176200000</v>
      </c>
      <c r="N13" s="12"/>
      <c r="O13" s="31"/>
      <c r="P13" s="31"/>
      <c r="Q13" s="12">
        <v>5516000</v>
      </c>
      <c r="R13" s="12"/>
      <c r="S13" s="12"/>
      <c r="T13" s="12"/>
      <c r="U13" s="12">
        <v>3355000</v>
      </c>
      <c r="V13" s="12"/>
      <c r="W13" s="12"/>
      <c r="X13" s="14"/>
      <c r="Y13" s="31"/>
      <c r="Z13" s="31"/>
      <c r="AA13" s="31"/>
      <c r="AB13" s="31"/>
      <c r="AC13" s="31"/>
      <c r="AD13" s="31"/>
      <c r="AE13" s="31"/>
      <c r="AF13" s="15">
        <f t="shared" si="0"/>
        <v>8871000</v>
      </c>
      <c r="AG13" s="16">
        <f t="shared" si="1"/>
        <v>185071000</v>
      </c>
      <c r="AH13" s="17">
        <f t="shared" si="10"/>
        <v>7476925.1665475201</v>
      </c>
      <c r="AI13" s="17">
        <f t="shared" si="2"/>
        <v>1093911.5026071202</v>
      </c>
      <c r="AJ13" s="17">
        <f t="shared" si="3"/>
        <v>747692.51665475196</v>
      </c>
      <c r="AK13" s="28">
        <f t="shared" si="11"/>
        <v>194389529.18580937</v>
      </c>
      <c r="AL13" s="18">
        <f t="shared" si="4"/>
        <v>126353.19397077609</v>
      </c>
      <c r="AM13" s="18">
        <f t="shared" si="5"/>
        <v>0</v>
      </c>
      <c r="AN13" s="19">
        <f t="shared" si="12"/>
        <v>126353.19397077609</v>
      </c>
      <c r="AO13" s="18">
        <f t="shared" si="6"/>
        <v>2368.3370827090307</v>
      </c>
      <c r="AP13" s="20">
        <f t="shared" si="13"/>
        <v>128721.53105348512</v>
      </c>
      <c r="AQ13" s="21">
        <f t="shared" si="7"/>
        <v>109310.32417061955</v>
      </c>
      <c r="AR13" s="18">
        <f t="shared" si="8"/>
        <v>11149.47576859081</v>
      </c>
      <c r="AS13" s="21">
        <f t="shared" si="9"/>
        <v>9468.134822687316</v>
      </c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</row>
    <row r="14" spans="1:56" s="23" customFormat="1" ht="78.75" x14ac:dyDescent="0.25">
      <c r="A14" s="24">
        <v>10</v>
      </c>
      <c r="B14" s="139" t="s">
        <v>168</v>
      </c>
      <c r="C14" s="170" t="s">
        <v>490</v>
      </c>
      <c r="D14" s="179" t="s">
        <v>491</v>
      </c>
      <c r="E14" s="8" t="s">
        <v>36</v>
      </c>
      <c r="F14" s="26"/>
      <c r="G14" s="29"/>
      <c r="H14" s="180" t="s">
        <v>596</v>
      </c>
      <c r="I14" s="181"/>
      <c r="J14" s="181"/>
      <c r="K14" s="182"/>
      <c r="L14" s="172">
        <v>864</v>
      </c>
      <c r="M14" s="178">
        <v>172800000</v>
      </c>
      <c r="N14" s="36"/>
      <c r="O14" s="35"/>
      <c r="P14" s="35"/>
      <c r="Q14" s="35">
        <v>13239000</v>
      </c>
      <c r="R14" s="35"/>
      <c r="S14" s="35"/>
      <c r="T14" s="35"/>
      <c r="U14" s="35">
        <v>8751000</v>
      </c>
      <c r="V14" s="35"/>
      <c r="W14" s="37"/>
      <c r="X14" s="35"/>
      <c r="Y14" s="35"/>
      <c r="Z14" s="35"/>
      <c r="AA14" s="35"/>
      <c r="AB14" s="35"/>
      <c r="AC14" s="35"/>
      <c r="AD14" s="35"/>
      <c r="AE14" s="35"/>
      <c r="AF14" s="15">
        <f t="shared" si="0"/>
        <v>21990000</v>
      </c>
      <c r="AG14" s="16">
        <f t="shared" si="1"/>
        <v>194790000</v>
      </c>
      <c r="AH14" s="17">
        <f t="shared" si="10"/>
        <v>7869575.7476416696</v>
      </c>
      <c r="AI14" s="17">
        <f t="shared" si="2"/>
        <v>2711657.5292898854</v>
      </c>
      <c r="AJ14" s="17">
        <f t="shared" si="3"/>
        <v>786957.57476416696</v>
      </c>
      <c r="AK14" s="28">
        <f t="shared" si="11"/>
        <v>206158190.85169572</v>
      </c>
      <c r="AL14" s="18">
        <f t="shared" si="4"/>
        <v>134002.82405360221</v>
      </c>
      <c r="AM14" s="18">
        <f t="shared" si="5"/>
        <v>0</v>
      </c>
      <c r="AN14" s="19">
        <f t="shared" si="12"/>
        <v>134002.82405360221</v>
      </c>
      <c r="AO14" s="18">
        <f t="shared" si="6"/>
        <v>2322.6370481959166</v>
      </c>
      <c r="AP14" s="20">
        <f t="shared" si="13"/>
        <v>136325.46110179811</v>
      </c>
      <c r="AQ14" s="21">
        <f t="shared" si="7"/>
        <v>115767.58156764695</v>
      </c>
      <c r="AR14" s="18">
        <f t="shared" si="8"/>
        <v>11824.483360934533</v>
      </c>
      <c r="AS14" s="21">
        <f t="shared" si="9"/>
        <v>10041.351270105604</v>
      </c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</row>
    <row r="15" spans="1:56" s="23" customFormat="1" ht="47.25" x14ac:dyDescent="0.25">
      <c r="A15" s="24">
        <v>11</v>
      </c>
      <c r="B15" s="139" t="s">
        <v>168</v>
      </c>
      <c r="C15" s="170" t="s">
        <v>492</v>
      </c>
      <c r="D15" s="179" t="s">
        <v>493</v>
      </c>
      <c r="E15" s="8" t="s">
        <v>36</v>
      </c>
      <c r="F15" s="26"/>
      <c r="G15" s="29"/>
      <c r="H15" s="180" t="s">
        <v>470</v>
      </c>
      <c r="I15" s="181"/>
      <c r="J15" s="181"/>
      <c r="K15" s="182"/>
      <c r="L15" s="172">
        <v>1409</v>
      </c>
      <c r="M15" s="178">
        <v>715772000</v>
      </c>
      <c r="N15" s="36"/>
      <c r="O15" s="35"/>
      <c r="P15" s="35"/>
      <c r="Q15" s="35">
        <v>6585000</v>
      </c>
      <c r="R15" s="35"/>
      <c r="S15" s="35"/>
      <c r="T15" s="36"/>
      <c r="U15" s="35">
        <v>14552000</v>
      </c>
      <c r="V15" s="35"/>
      <c r="W15" s="37"/>
      <c r="X15" s="35"/>
      <c r="Y15" s="35"/>
      <c r="Z15" s="35"/>
      <c r="AA15" s="35"/>
      <c r="AB15" s="35"/>
      <c r="AC15" s="35"/>
      <c r="AD15" s="35"/>
      <c r="AE15" s="35"/>
      <c r="AF15" s="15">
        <f t="shared" si="0"/>
        <v>21137000</v>
      </c>
      <c r="AG15" s="16">
        <f t="shared" si="1"/>
        <v>736909000</v>
      </c>
      <c r="AH15" s="17">
        <f t="shared" si="10"/>
        <v>29771349.630981442</v>
      </c>
      <c r="AI15" s="17">
        <f t="shared" si="2"/>
        <v>2606471.3595543569</v>
      </c>
      <c r="AJ15" s="17">
        <f t="shared" si="3"/>
        <v>2977134.9630981442</v>
      </c>
      <c r="AK15" s="28">
        <f t="shared" si="11"/>
        <v>772263955.95363402</v>
      </c>
      <c r="AL15" s="18">
        <f t="shared" si="4"/>
        <v>501971.57136986207</v>
      </c>
      <c r="AM15" s="18">
        <f t="shared" si="5"/>
        <v>0</v>
      </c>
      <c r="AN15" s="19">
        <f t="shared" si="12"/>
        <v>501971.57136986207</v>
      </c>
      <c r="AO15" s="18">
        <f t="shared" si="6"/>
        <v>9620.8250304472676</v>
      </c>
      <c r="AP15" s="20">
        <f t="shared" si="13"/>
        <v>511592.39640030934</v>
      </c>
      <c r="AQ15" s="21">
        <f t="shared" si="7"/>
        <v>434444.26302314264</v>
      </c>
      <c r="AR15" s="18">
        <f t="shared" si="8"/>
        <v>44294.249283513804</v>
      </c>
      <c r="AS15" s="21">
        <f t="shared" si="9"/>
        <v>37614.67649155992</v>
      </c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</row>
    <row r="16" spans="1:56" s="23" customFormat="1" ht="18.75" x14ac:dyDescent="0.25">
      <c r="A16" s="24">
        <v>12</v>
      </c>
      <c r="B16" s="139" t="s">
        <v>168</v>
      </c>
      <c r="C16" s="176" t="s">
        <v>494</v>
      </c>
      <c r="D16" s="179" t="s">
        <v>495</v>
      </c>
      <c r="E16" s="8" t="s">
        <v>36</v>
      </c>
      <c r="F16" s="26"/>
      <c r="G16" s="29"/>
      <c r="H16" s="180"/>
      <c r="I16" s="181"/>
      <c r="J16" s="181"/>
      <c r="K16" s="182"/>
      <c r="L16" s="172">
        <v>51</v>
      </c>
      <c r="M16" s="178">
        <v>4293000</v>
      </c>
      <c r="N16" s="36"/>
      <c r="O16" s="35"/>
      <c r="P16" s="35"/>
      <c r="Q16" s="35">
        <v>5762000</v>
      </c>
      <c r="R16" s="35"/>
      <c r="S16" s="35"/>
      <c r="T16" s="36"/>
      <c r="U16" s="37">
        <v>1656000</v>
      </c>
      <c r="V16" s="35"/>
      <c r="W16" s="37"/>
      <c r="X16" s="35"/>
      <c r="Y16" s="35"/>
      <c r="Z16" s="35"/>
      <c r="AA16" s="35"/>
      <c r="AB16" s="35"/>
      <c r="AC16" s="35"/>
      <c r="AD16" s="35"/>
      <c r="AE16" s="35"/>
      <c r="AF16" s="15">
        <f t="shared" si="0"/>
        <v>7418000</v>
      </c>
      <c r="AG16" s="16">
        <f t="shared" si="1"/>
        <v>11711000</v>
      </c>
      <c r="AH16" s="17">
        <f t="shared" si="10"/>
        <v>473127.99209729244</v>
      </c>
      <c r="AI16" s="17">
        <f t="shared" si="2"/>
        <v>914737.40574226331</v>
      </c>
      <c r="AJ16" s="17">
        <f t="shared" si="3"/>
        <v>47312.799209729237</v>
      </c>
      <c r="AK16" s="28">
        <f t="shared" si="11"/>
        <v>13146178.197049284</v>
      </c>
      <c r="AL16" s="18">
        <f t="shared" si="4"/>
        <v>8545.0158280820342</v>
      </c>
      <c r="AM16" s="18">
        <f t="shared" si="5"/>
        <v>0</v>
      </c>
      <c r="AN16" s="19">
        <f t="shared" si="12"/>
        <v>8545.0158280820342</v>
      </c>
      <c r="AO16" s="18">
        <f t="shared" si="6"/>
        <v>57.703014166117306</v>
      </c>
      <c r="AP16" s="20">
        <f t="shared" si="13"/>
        <v>8602.7188422481522</v>
      </c>
      <c r="AQ16" s="21">
        <f t="shared" si="7"/>
        <v>7305.4288408371303</v>
      </c>
      <c r="AR16" s="18">
        <f t="shared" si="8"/>
        <v>754.01692607359723</v>
      </c>
      <c r="AS16" s="21">
        <f t="shared" si="9"/>
        <v>640.31117362169869</v>
      </c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</row>
    <row r="17" spans="1:56" s="23" customFormat="1" ht="18.75" x14ac:dyDescent="0.25">
      <c r="A17" s="24">
        <v>13</v>
      </c>
      <c r="B17" s="139" t="s">
        <v>168</v>
      </c>
      <c r="C17" s="176" t="s">
        <v>496</v>
      </c>
      <c r="D17" s="179"/>
      <c r="E17" s="8" t="s">
        <v>36</v>
      </c>
      <c r="F17" s="26"/>
      <c r="G17" s="29"/>
      <c r="H17" s="180"/>
      <c r="I17" s="181"/>
      <c r="J17" s="181"/>
      <c r="K17" s="182"/>
      <c r="L17" s="172">
        <v>50</v>
      </c>
      <c r="M17" s="183">
        <v>4293000</v>
      </c>
      <c r="N17" s="36"/>
      <c r="O17" s="36"/>
      <c r="P17" s="36"/>
      <c r="Q17" s="35"/>
      <c r="R17" s="36"/>
      <c r="S17" s="35"/>
      <c r="T17" s="36"/>
      <c r="U17" s="35">
        <v>2956000</v>
      </c>
      <c r="V17" s="35"/>
      <c r="W17" s="35"/>
      <c r="X17" s="35"/>
      <c r="Y17" s="36"/>
      <c r="Z17" s="36"/>
      <c r="AA17" s="36"/>
      <c r="AB17" s="36"/>
      <c r="AC17" s="36"/>
      <c r="AD17" s="36"/>
      <c r="AE17" s="36"/>
      <c r="AF17" s="15">
        <f t="shared" si="0"/>
        <v>2956000</v>
      </c>
      <c r="AG17" s="16">
        <f t="shared" si="1"/>
        <v>7249000</v>
      </c>
      <c r="AH17" s="17">
        <f t="shared" si="10"/>
        <v>292861.82347479061</v>
      </c>
      <c r="AI17" s="17">
        <f t="shared" si="2"/>
        <v>364513.85432382452</v>
      </c>
      <c r="AJ17" s="17">
        <f t="shared" si="3"/>
        <v>29286.182347479058</v>
      </c>
      <c r="AK17" s="28">
        <f t="shared" si="11"/>
        <v>7935661.860146095</v>
      </c>
      <c r="AL17" s="18">
        <f t="shared" si="4"/>
        <v>5158.1802090949614</v>
      </c>
      <c r="AM17" s="18">
        <f t="shared" si="5"/>
        <v>0</v>
      </c>
      <c r="AN17" s="19">
        <f t="shared" si="12"/>
        <v>5158.1802090949614</v>
      </c>
      <c r="AO17" s="18">
        <f t="shared" si="6"/>
        <v>57.703014166117306</v>
      </c>
      <c r="AP17" s="20">
        <f t="shared" si="13"/>
        <v>5215.8832232610785</v>
      </c>
      <c r="AQ17" s="21">
        <f t="shared" si="7"/>
        <v>4429.3280331933074</v>
      </c>
      <c r="AR17" s="18">
        <f t="shared" si="8"/>
        <v>455.16067654475376</v>
      </c>
      <c r="AS17" s="21">
        <f t="shared" si="9"/>
        <v>386.52244652180485</v>
      </c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</row>
    <row r="18" spans="1:56" s="23" customFormat="1" ht="47.25" x14ac:dyDescent="0.25">
      <c r="A18" s="24">
        <v>14</v>
      </c>
      <c r="B18" s="139" t="s">
        <v>168</v>
      </c>
      <c r="C18" s="176" t="s">
        <v>471</v>
      </c>
      <c r="D18" s="179" t="s">
        <v>497</v>
      </c>
      <c r="E18" s="8" t="s">
        <v>36</v>
      </c>
      <c r="F18" s="26"/>
      <c r="G18" s="29"/>
      <c r="H18" s="184" t="s">
        <v>470</v>
      </c>
      <c r="I18" s="181"/>
      <c r="J18" s="181"/>
      <c r="K18" s="182"/>
      <c r="L18" s="172">
        <v>724</v>
      </c>
      <c r="M18" s="183">
        <v>579272400</v>
      </c>
      <c r="N18" s="36"/>
      <c r="O18" s="36"/>
      <c r="P18" s="36"/>
      <c r="Q18" s="35">
        <v>0</v>
      </c>
      <c r="R18" s="36"/>
      <c r="S18" s="35"/>
      <c r="T18" s="36"/>
      <c r="U18" s="35">
        <v>0</v>
      </c>
      <c r="V18" s="35"/>
      <c r="W18" s="35"/>
      <c r="X18" s="35"/>
      <c r="Y18" s="36"/>
      <c r="Z18" s="36"/>
      <c r="AA18" s="36"/>
      <c r="AB18" s="36"/>
      <c r="AC18" s="36"/>
      <c r="AD18" s="36"/>
      <c r="AE18" s="36"/>
      <c r="AF18" s="15">
        <f t="shared" si="0"/>
        <v>0</v>
      </c>
      <c r="AG18" s="16">
        <f t="shared" si="1"/>
        <v>579272400</v>
      </c>
      <c r="AH18" s="17">
        <f t="shared" si="10"/>
        <v>23402782.639345884</v>
      </c>
      <c r="AI18" s="17">
        <f t="shared" si="2"/>
        <v>0</v>
      </c>
      <c r="AJ18" s="17">
        <f t="shared" si="3"/>
        <v>2340278.2639345881</v>
      </c>
      <c r="AK18" s="28">
        <f t="shared" si="11"/>
        <v>605015460.9032805</v>
      </c>
      <c r="AL18" s="18">
        <f t="shared" si="4"/>
        <v>393260.04958713229</v>
      </c>
      <c r="AM18" s="18">
        <f t="shared" si="5"/>
        <v>0</v>
      </c>
      <c r="AN18" s="19">
        <f t="shared" si="12"/>
        <v>393260.04958713229</v>
      </c>
      <c r="AO18" s="18">
        <f t="shared" si="6"/>
        <v>7786.1084330865997</v>
      </c>
      <c r="AP18" s="20">
        <f t="shared" si="13"/>
        <v>401046.15802021889</v>
      </c>
      <c r="AQ18" s="21">
        <f t="shared" si="7"/>
        <v>340568.39739076985</v>
      </c>
      <c r="AR18" s="18">
        <f t="shared" si="8"/>
        <v>34701.484432919555</v>
      </c>
      <c r="AS18" s="21">
        <f t="shared" si="9"/>
        <v>29468.500580435284</v>
      </c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</row>
    <row r="19" spans="1:56" s="23" customFormat="1" ht="31.5" x14ac:dyDescent="0.25">
      <c r="A19" s="24">
        <v>15</v>
      </c>
      <c r="B19" s="139" t="s">
        <v>168</v>
      </c>
      <c r="C19" s="30" t="s">
        <v>498</v>
      </c>
      <c r="D19" s="30" t="s">
        <v>499</v>
      </c>
      <c r="E19" s="8" t="s">
        <v>36</v>
      </c>
      <c r="F19" s="26"/>
      <c r="G19" s="29"/>
      <c r="H19" s="8"/>
      <c r="I19" s="33"/>
      <c r="J19" s="33"/>
      <c r="K19" s="34"/>
      <c r="L19" s="172">
        <v>2208</v>
      </c>
      <c r="M19" s="35">
        <v>1430121600</v>
      </c>
      <c r="N19" s="36"/>
      <c r="O19" s="36"/>
      <c r="P19" s="36"/>
      <c r="Q19" s="35">
        <v>14806000</v>
      </c>
      <c r="R19" s="36"/>
      <c r="S19" s="35"/>
      <c r="T19" s="36"/>
      <c r="U19" s="35">
        <v>71574000</v>
      </c>
      <c r="V19" s="35"/>
      <c r="W19" s="35"/>
      <c r="X19" s="35"/>
      <c r="Y19" s="36">
        <v>500000</v>
      </c>
      <c r="Z19" s="36">
        <v>913000</v>
      </c>
      <c r="AA19" s="36"/>
      <c r="AB19" s="36"/>
      <c r="AC19" s="36"/>
      <c r="AD19" s="36"/>
      <c r="AE19" s="36"/>
      <c r="AF19" s="15">
        <f t="shared" si="0"/>
        <v>87793000</v>
      </c>
      <c r="AG19" s="16">
        <f t="shared" si="1"/>
        <v>1517914600</v>
      </c>
      <c r="AH19" s="17">
        <f t="shared" si="10"/>
        <v>61324215.427646212</v>
      </c>
      <c r="AI19" s="17">
        <f t="shared" si="2"/>
        <v>10826036.810775211</v>
      </c>
      <c r="AJ19" s="17">
        <f t="shared" si="3"/>
        <v>6132421.5427646209</v>
      </c>
      <c r="AK19" s="28">
        <f t="shared" si="11"/>
        <v>1596197273.7811861</v>
      </c>
      <c r="AL19" s="18">
        <f t="shared" si="4"/>
        <v>1037528.2279577709</v>
      </c>
      <c r="AM19" s="18">
        <f t="shared" si="5"/>
        <v>0</v>
      </c>
      <c r="AN19" s="19">
        <f t="shared" si="12"/>
        <v>1037528.2279577709</v>
      </c>
      <c r="AO19" s="18">
        <f t="shared" si="6"/>
        <v>19222.531317044108</v>
      </c>
      <c r="AP19" s="20">
        <f t="shared" si="13"/>
        <v>1056750.759274815</v>
      </c>
      <c r="AQ19" s="21">
        <f t="shared" si="7"/>
        <v>897392.7447761728</v>
      </c>
      <c r="AR19" s="18">
        <f t="shared" si="8"/>
        <v>91552.065074980521</v>
      </c>
      <c r="AS19" s="21">
        <f t="shared" si="9"/>
        <v>77746.013661673453</v>
      </c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</row>
    <row r="20" spans="1:56" s="23" customFormat="1" ht="15.75" x14ac:dyDescent="0.25">
      <c r="A20" s="24">
        <v>16</v>
      </c>
      <c r="B20" s="139" t="s">
        <v>168</v>
      </c>
      <c r="C20" s="30" t="s">
        <v>500</v>
      </c>
      <c r="D20" s="30" t="s">
        <v>501</v>
      </c>
      <c r="E20" s="8" t="s">
        <v>36</v>
      </c>
      <c r="F20" s="26"/>
      <c r="G20" s="29"/>
      <c r="H20" s="8"/>
      <c r="I20" s="33"/>
      <c r="J20" s="33"/>
      <c r="K20" s="34"/>
      <c r="L20" s="172">
        <v>1794</v>
      </c>
      <c r="M20" s="35">
        <v>1435379400</v>
      </c>
      <c r="N20" s="36"/>
      <c r="O20" s="36"/>
      <c r="P20" s="36"/>
      <c r="Q20" s="35">
        <v>75241000</v>
      </c>
      <c r="R20" s="36"/>
      <c r="S20" s="35"/>
      <c r="T20" s="36"/>
      <c r="U20" s="35">
        <v>390000000</v>
      </c>
      <c r="V20" s="35"/>
      <c r="W20" s="35"/>
      <c r="X20" s="35"/>
      <c r="Y20" s="36"/>
      <c r="Z20" s="36"/>
      <c r="AA20" s="36"/>
      <c r="AB20" s="36"/>
      <c r="AC20" s="36"/>
      <c r="AD20" s="36"/>
      <c r="AE20" s="36"/>
      <c r="AF20" s="15">
        <f t="shared" si="0"/>
        <v>465241000</v>
      </c>
      <c r="AG20" s="16">
        <f t="shared" si="1"/>
        <v>1900620400</v>
      </c>
      <c r="AH20" s="17">
        <f t="shared" si="10"/>
        <v>76785647.134416595</v>
      </c>
      <c r="AI20" s="17">
        <f t="shared" si="2"/>
        <v>57370362.009293109</v>
      </c>
      <c r="AJ20" s="17">
        <f t="shared" si="3"/>
        <v>7678564.7134416597</v>
      </c>
      <c r="AK20" s="28">
        <f t="shared" si="11"/>
        <v>2042454973.8571513</v>
      </c>
      <c r="AL20" s="18">
        <f t="shared" si="4"/>
        <v>1327595.7330071484</v>
      </c>
      <c r="AM20" s="18">
        <f t="shared" si="5"/>
        <v>0</v>
      </c>
      <c r="AN20" s="19">
        <f t="shared" si="12"/>
        <v>1327595.7330071484</v>
      </c>
      <c r="AO20" s="18">
        <f t="shared" si="6"/>
        <v>19293.202388062651</v>
      </c>
      <c r="AP20" s="20">
        <f t="shared" si="13"/>
        <v>1346888.935395211</v>
      </c>
      <c r="AQ20" s="21">
        <f t="shared" si="7"/>
        <v>1143778.0839376131</v>
      </c>
      <c r="AR20" s="18">
        <f t="shared" si="8"/>
        <v>117147.78226398669</v>
      </c>
      <c r="AS20" s="21">
        <f t="shared" si="9"/>
        <v>99481.89669857749</v>
      </c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</row>
    <row r="21" spans="1:56" s="23" customFormat="1" ht="15.75" x14ac:dyDescent="0.25">
      <c r="A21" s="24">
        <v>17</v>
      </c>
      <c r="B21" s="139" t="s">
        <v>168</v>
      </c>
      <c r="C21" s="30" t="s">
        <v>500</v>
      </c>
      <c r="D21" s="30" t="s">
        <v>502</v>
      </c>
      <c r="E21" s="8" t="s">
        <v>36</v>
      </c>
      <c r="F21" s="26"/>
      <c r="G21" s="29"/>
      <c r="H21" s="30"/>
      <c r="I21" s="33"/>
      <c r="J21" s="33"/>
      <c r="K21" s="34"/>
      <c r="L21" s="172">
        <v>553</v>
      </c>
      <c r="M21" s="35">
        <v>75376000</v>
      </c>
      <c r="N21" s="36"/>
      <c r="O21" s="36"/>
      <c r="P21" s="36"/>
      <c r="Q21" s="35"/>
      <c r="R21" s="36"/>
      <c r="S21" s="35"/>
      <c r="T21" s="36"/>
      <c r="U21" s="35">
        <v>99511000</v>
      </c>
      <c r="V21" s="38"/>
      <c r="W21" s="35"/>
      <c r="X21" s="35"/>
      <c r="Y21" s="36"/>
      <c r="Z21" s="36"/>
      <c r="AA21" s="36"/>
      <c r="AB21" s="36"/>
      <c r="AC21" s="36"/>
      <c r="AD21" s="36"/>
      <c r="AE21" s="36"/>
      <c r="AF21" s="15">
        <f t="shared" si="0"/>
        <v>99511000</v>
      </c>
      <c r="AG21" s="16">
        <f t="shared" si="1"/>
        <v>174887000</v>
      </c>
      <c r="AH21" s="17">
        <f t="shared" si="10"/>
        <v>7065488.4428246254</v>
      </c>
      <c r="AI21" s="17">
        <f t="shared" si="2"/>
        <v>12271021.027610995</v>
      </c>
      <c r="AJ21" s="17">
        <f t="shared" si="3"/>
        <v>706548.84428246249</v>
      </c>
      <c r="AK21" s="28">
        <f t="shared" si="11"/>
        <v>194930058.31471807</v>
      </c>
      <c r="AL21" s="18">
        <f t="shared" si="4"/>
        <v>126704.53790456674</v>
      </c>
      <c r="AM21" s="18">
        <f t="shared" si="5"/>
        <v>0</v>
      </c>
      <c r="AN21" s="19">
        <f t="shared" si="12"/>
        <v>126704.53790456674</v>
      </c>
      <c r="AO21" s="18">
        <f t="shared" si="6"/>
        <v>1013.1428827824966</v>
      </c>
      <c r="AP21" s="20">
        <f t="shared" si="13"/>
        <v>127717.68078734924</v>
      </c>
      <c r="AQ21" s="21">
        <f t="shared" si="7"/>
        <v>108457.85452461697</v>
      </c>
      <c r="AR21" s="18">
        <f t="shared" si="8"/>
        <v>11180.478551766566</v>
      </c>
      <c r="AS21" s="21">
        <f t="shared" si="9"/>
        <v>9494.4623861601667</v>
      </c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</row>
    <row r="22" spans="1:56" s="23" customFormat="1" ht="15.75" x14ac:dyDescent="0.25">
      <c r="A22" s="24">
        <v>18</v>
      </c>
      <c r="B22" s="139" t="s">
        <v>168</v>
      </c>
      <c r="C22" s="30" t="s">
        <v>503</v>
      </c>
      <c r="D22" s="30" t="s">
        <v>504</v>
      </c>
      <c r="E22" s="8" t="s">
        <v>36</v>
      </c>
      <c r="F22" s="26"/>
      <c r="G22" s="29"/>
      <c r="H22" s="30"/>
      <c r="I22" s="33"/>
      <c r="J22" s="33"/>
      <c r="K22" s="34"/>
      <c r="L22" s="172">
        <v>1316</v>
      </c>
      <c r="M22" s="35">
        <v>1052931600</v>
      </c>
      <c r="N22" s="36"/>
      <c r="O22" s="36"/>
      <c r="P22" s="36"/>
      <c r="Q22" s="35">
        <v>0</v>
      </c>
      <c r="R22" s="36"/>
      <c r="S22" s="35"/>
      <c r="T22" s="36"/>
      <c r="U22" s="35">
        <v>4446000</v>
      </c>
      <c r="V22" s="38"/>
      <c r="W22" s="35"/>
      <c r="X22" s="39"/>
      <c r="Y22" s="36"/>
      <c r="Z22" s="36"/>
      <c r="AA22" s="36"/>
      <c r="AB22" s="36"/>
      <c r="AC22" s="36"/>
      <c r="AD22" s="36"/>
      <c r="AE22" s="36"/>
      <c r="AF22" s="15">
        <f t="shared" si="0"/>
        <v>4446000</v>
      </c>
      <c r="AG22" s="16">
        <f t="shared" si="1"/>
        <v>1057377600</v>
      </c>
      <c r="AH22" s="17">
        <f t="shared" si="10"/>
        <v>42718379.36782974</v>
      </c>
      <c r="AI22" s="17">
        <f t="shared" si="2"/>
        <v>548250.5400283233</v>
      </c>
      <c r="AJ22" s="17">
        <f t="shared" si="3"/>
        <v>4271837.9367829738</v>
      </c>
      <c r="AK22" s="28">
        <f t="shared" si="11"/>
        <v>1104916067.8446412</v>
      </c>
      <c r="AL22" s="18">
        <f t="shared" si="4"/>
        <v>718195.44409901672</v>
      </c>
      <c r="AM22" s="18">
        <f t="shared" si="5"/>
        <v>0</v>
      </c>
      <c r="AN22" s="19">
        <f t="shared" si="12"/>
        <v>718195.44409901672</v>
      </c>
      <c r="AO22" s="18">
        <f t="shared" si="6"/>
        <v>14152.650135278956</v>
      </c>
      <c r="AP22" s="20">
        <f t="shared" si="13"/>
        <v>732348.09423429566</v>
      </c>
      <c r="AQ22" s="21">
        <f t="shared" si="7"/>
        <v>621910.00162376382</v>
      </c>
      <c r="AR22" s="18">
        <f t="shared" si="8"/>
        <v>63373.96348640255</v>
      </c>
      <c r="AS22" s="21">
        <f t="shared" si="9"/>
        <v>53817.16979265304</v>
      </c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</row>
    <row r="23" spans="1:56" s="23" customFormat="1" ht="31.5" x14ac:dyDescent="0.25">
      <c r="A23" s="24">
        <v>19</v>
      </c>
      <c r="B23" s="139" t="s">
        <v>168</v>
      </c>
      <c r="C23" s="30" t="s">
        <v>505</v>
      </c>
      <c r="D23" s="30" t="s">
        <v>506</v>
      </c>
      <c r="E23" s="8" t="s">
        <v>36</v>
      </c>
      <c r="F23" s="26"/>
      <c r="G23" s="29"/>
      <c r="H23" s="30"/>
      <c r="I23" s="33"/>
      <c r="J23" s="33"/>
      <c r="K23" s="34"/>
      <c r="L23" s="172">
        <v>3170</v>
      </c>
      <c r="M23" s="35">
        <v>49000000</v>
      </c>
      <c r="N23" s="36"/>
      <c r="O23" s="36"/>
      <c r="P23" s="36"/>
      <c r="Q23" s="35">
        <v>0</v>
      </c>
      <c r="R23" s="36"/>
      <c r="S23" s="35"/>
      <c r="T23" s="36"/>
      <c r="U23" s="35">
        <v>1000000</v>
      </c>
      <c r="V23" s="38"/>
      <c r="W23" s="35"/>
      <c r="X23" s="39"/>
      <c r="Y23" s="36"/>
      <c r="Z23" s="36"/>
      <c r="AA23" s="36"/>
      <c r="AB23" s="36"/>
      <c r="AC23" s="36"/>
      <c r="AD23" s="36"/>
      <c r="AE23" s="36"/>
      <c r="AF23" s="15">
        <f t="shared" si="0"/>
        <v>1000000</v>
      </c>
      <c r="AG23" s="16">
        <f t="shared" si="1"/>
        <v>50000000</v>
      </c>
      <c r="AH23" s="17">
        <f t="shared" si="10"/>
        <v>2020015.3364242697</v>
      </c>
      <c r="AI23" s="17">
        <f t="shared" si="2"/>
        <v>123313.21188221397</v>
      </c>
      <c r="AJ23" s="17">
        <f t="shared" si="3"/>
        <v>202001.53364242695</v>
      </c>
      <c r="AK23" s="28">
        <f t="shared" si="11"/>
        <v>52345330.081948906</v>
      </c>
      <c r="AL23" s="18">
        <f t="shared" si="4"/>
        <v>34024.464553266786</v>
      </c>
      <c r="AM23" s="18">
        <f t="shared" si="5"/>
        <v>0</v>
      </c>
      <c r="AN23" s="19">
        <f t="shared" si="12"/>
        <v>34024.464553266786</v>
      </c>
      <c r="AO23" s="18">
        <f t="shared" si="6"/>
        <v>658.61814445370328</v>
      </c>
      <c r="AP23" s="20">
        <f t="shared" si="13"/>
        <v>34683.082697720485</v>
      </c>
      <c r="AQ23" s="21">
        <f t="shared" si="7"/>
        <v>29452.873826904233</v>
      </c>
      <c r="AR23" s="18">
        <f t="shared" si="8"/>
        <v>3002.3375836756845</v>
      </c>
      <c r="AS23" s="21">
        <f t="shared" si="9"/>
        <v>2549.5850760573912</v>
      </c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</row>
    <row r="24" spans="1:56" s="23" customFormat="1" ht="15.75" x14ac:dyDescent="0.25">
      <c r="A24" s="24">
        <v>20</v>
      </c>
      <c r="B24" s="139" t="s">
        <v>168</v>
      </c>
      <c r="C24" s="30" t="s">
        <v>507</v>
      </c>
      <c r="D24" s="30" t="s">
        <v>508</v>
      </c>
      <c r="E24" s="8" t="s">
        <v>36</v>
      </c>
      <c r="F24" s="26"/>
      <c r="G24" s="40"/>
      <c r="H24" s="30"/>
      <c r="I24" s="33"/>
      <c r="J24" s="33"/>
      <c r="K24" s="34"/>
      <c r="L24" s="172">
        <v>220</v>
      </c>
      <c r="M24" s="35">
        <v>55000000</v>
      </c>
      <c r="N24" s="36"/>
      <c r="O24" s="36"/>
      <c r="P24" s="36"/>
      <c r="Q24" s="35">
        <v>0</v>
      </c>
      <c r="R24" s="36"/>
      <c r="S24" s="35"/>
      <c r="T24" s="36"/>
      <c r="U24" s="35">
        <v>200000</v>
      </c>
      <c r="V24" s="38"/>
      <c r="W24" s="35"/>
      <c r="X24" s="39"/>
      <c r="Y24" s="36"/>
      <c r="Z24" s="36"/>
      <c r="AA24" s="36"/>
      <c r="AB24" s="36"/>
      <c r="AC24" s="36"/>
      <c r="AD24" s="36"/>
      <c r="AE24" s="36"/>
      <c r="AF24" s="15">
        <f t="shared" si="0"/>
        <v>200000</v>
      </c>
      <c r="AG24" s="16">
        <f t="shared" si="1"/>
        <v>55200000</v>
      </c>
      <c r="AH24" s="17">
        <f t="shared" si="10"/>
        <v>2230096.9314123937</v>
      </c>
      <c r="AI24" s="17">
        <f t="shared" si="2"/>
        <v>24662.642376442796</v>
      </c>
      <c r="AJ24" s="17">
        <f t="shared" si="3"/>
        <v>223009.69314123935</v>
      </c>
      <c r="AK24" s="28">
        <f t="shared" si="11"/>
        <v>57677769.266930073</v>
      </c>
      <c r="AL24" s="18">
        <f t="shared" si="4"/>
        <v>37490.550023504547</v>
      </c>
      <c r="AM24" s="18">
        <f t="shared" si="5"/>
        <v>0</v>
      </c>
      <c r="AN24" s="19">
        <f t="shared" si="12"/>
        <v>37490.550023504547</v>
      </c>
      <c r="AO24" s="18">
        <f t="shared" si="6"/>
        <v>739.26526418272817</v>
      </c>
      <c r="AP24" s="20">
        <f t="shared" si="13"/>
        <v>38229.815287687277</v>
      </c>
      <c r="AQ24" s="21">
        <f t="shared" si="7"/>
        <v>32464.759142304036</v>
      </c>
      <c r="AR24" s="18">
        <f t="shared" si="8"/>
        <v>3308.1868839412455</v>
      </c>
      <c r="AS24" s="21">
        <f t="shared" si="9"/>
        <v>2809.3123018429055</v>
      </c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</row>
    <row r="25" spans="1:56" s="23" customFormat="1" ht="15.75" x14ac:dyDescent="0.25">
      <c r="A25" s="24">
        <v>21</v>
      </c>
      <c r="B25" s="139" t="s">
        <v>168</v>
      </c>
      <c r="C25" s="30" t="s">
        <v>509</v>
      </c>
      <c r="D25" s="30" t="s">
        <v>510</v>
      </c>
      <c r="E25" s="8" t="s">
        <v>36</v>
      </c>
      <c r="F25" s="26"/>
      <c r="G25" s="41"/>
      <c r="H25" s="30"/>
      <c r="I25" s="33"/>
      <c r="J25" s="33"/>
      <c r="K25" s="34"/>
      <c r="L25" s="172">
        <v>217</v>
      </c>
      <c r="M25" s="35">
        <v>110236000</v>
      </c>
      <c r="N25" s="36"/>
      <c r="O25" s="36"/>
      <c r="P25" s="36"/>
      <c r="Q25" s="36">
        <v>0</v>
      </c>
      <c r="R25" s="36"/>
      <c r="S25" s="35"/>
      <c r="T25" s="36"/>
      <c r="U25" s="35">
        <v>1000000</v>
      </c>
      <c r="V25" s="38"/>
      <c r="W25" s="36"/>
      <c r="X25" s="39"/>
      <c r="Y25" s="36"/>
      <c r="Z25" s="36"/>
      <c r="AA25" s="36"/>
      <c r="AB25" s="36"/>
      <c r="AC25" s="36"/>
      <c r="AD25" s="36"/>
      <c r="AE25" s="36"/>
      <c r="AF25" s="15">
        <f t="shared" si="0"/>
        <v>1000000</v>
      </c>
      <c r="AG25" s="16">
        <f t="shared" si="1"/>
        <v>111236000</v>
      </c>
      <c r="AH25" s="17">
        <f t="shared" si="10"/>
        <v>4493968.5192498015</v>
      </c>
      <c r="AI25" s="17">
        <f t="shared" si="2"/>
        <v>123313.21188221397</v>
      </c>
      <c r="AJ25" s="17">
        <f t="shared" si="3"/>
        <v>449396.85192498012</v>
      </c>
      <c r="AK25" s="28">
        <f t="shared" si="11"/>
        <v>116302678.583057</v>
      </c>
      <c r="AL25" s="18">
        <f t="shared" si="4"/>
        <v>75596.741078987048</v>
      </c>
      <c r="AM25" s="18">
        <f t="shared" si="5"/>
        <v>0</v>
      </c>
      <c r="AN25" s="19">
        <f t="shared" si="12"/>
        <v>75596.741078987048</v>
      </c>
      <c r="AO25" s="18">
        <f t="shared" si="6"/>
        <v>1481.7026484081312</v>
      </c>
      <c r="AP25" s="20">
        <f t="shared" si="13"/>
        <v>77078.443727395177</v>
      </c>
      <c r="AQ25" s="21">
        <f t="shared" si="7"/>
        <v>65455.014413303979</v>
      </c>
      <c r="AR25" s="18">
        <f t="shared" si="8"/>
        <v>6670.6982732826164</v>
      </c>
      <c r="AS25" s="21">
        <f t="shared" si="9"/>
        <v>5664.7569736715977</v>
      </c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</row>
    <row r="26" spans="1:56" s="23" customFormat="1" ht="15.75" x14ac:dyDescent="0.25">
      <c r="A26" s="32">
        <v>22</v>
      </c>
      <c r="B26" s="139" t="s">
        <v>168</v>
      </c>
      <c r="C26" s="30" t="s">
        <v>511</v>
      </c>
      <c r="D26" s="30" t="s">
        <v>512</v>
      </c>
      <c r="E26" s="8" t="s">
        <v>36</v>
      </c>
      <c r="F26" s="26"/>
      <c r="G26" s="41"/>
      <c r="H26" s="30"/>
      <c r="I26" s="33"/>
      <c r="J26" s="33"/>
      <c r="K26" s="34"/>
      <c r="L26" s="172">
        <v>120</v>
      </c>
      <c r="M26" s="35">
        <v>60960000</v>
      </c>
      <c r="N26" s="36"/>
      <c r="O26" s="36"/>
      <c r="P26" s="36"/>
      <c r="Q26" s="36">
        <v>667000</v>
      </c>
      <c r="R26" s="36"/>
      <c r="S26" s="35"/>
      <c r="T26" s="36"/>
      <c r="U26" s="35">
        <v>797000</v>
      </c>
      <c r="V26" s="38"/>
      <c r="W26" s="36"/>
      <c r="X26" s="39"/>
      <c r="Y26" s="36"/>
      <c r="Z26" s="36"/>
      <c r="AA26" s="36"/>
      <c r="AB26" s="36"/>
      <c r="AC26" s="36"/>
      <c r="AD26" s="36"/>
      <c r="AE26" s="36"/>
      <c r="AF26" s="15">
        <f t="shared" si="0"/>
        <v>1464000</v>
      </c>
      <c r="AG26" s="16">
        <f t="shared" si="1"/>
        <v>62424000</v>
      </c>
      <c r="AH26" s="17">
        <f t="shared" si="10"/>
        <v>2521948.7472189721</v>
      </c>
      <c r="AI26" s="17">
        <f t="shared" si="2"/>
        <v>180530.54219556125</v>
      </c>
      <c r="AJ26" s="17">
        <f t="shared" si="3"/>
        <v>252194.87472189721</v>
      </c>
      <c r="AK26" s="28">
        <f t="shared" si="11"/>
        <v>65378674.164136432</v>
      </c>
      <c r="AL26" s="18">
        <f t="shared" si="4"/>
        <v>42496.13820668868</v>
      </c>
      <c r="AM26" s="18">
        <f t="shared" si="5"/>
        <v>0</v>
      </c>
      <c r="AN26" s="19">
        <f t="shared" si="12"/>
        <v>42496.13820668868</v>
      </c>
      <c r="AO26" s="18">
        <f t="shared" si="6"/>
        <v>819.37473644689283</v>
      </c>
      <c r="AP26" s="20">
        <f t="shared" si="13"/>
        <v>43315.512943135574</v>
      </c>
      <c r="AQ26" s="21">
        <f t="shared" si="7"/>
        <v>36783.533591310726</v>
      </c>
      <c r="AR26" s="18">
        <f t="shared" si="8"/>
        <v>3749.8827556646315</v>
      </c>
      <c r="AS26" s="21">
        <f t="shared" si="9"/>
        <v>3184.4004361104048</v>
      </c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</row>
    <row r="27" spans="1:56" s="23" customFormat="1" ht="15.75" x14ac:dyDescent="0.25">
      <c r="A27" s="24">
        <v>23</v>
      </c>
      <c r="B27" s="139" t="s">
        <v>168</v>
      </c>
      <c r="C27" s="30" t="s">
        <v>513</v>
      </c>
      <c r="D27" s="30" t="s">
        <v>514</v>
      </c>
      <c r="E27" s="8" t="s">
        <v>36</v>
      </c>
      <c r="F27" s="26"/>
      <c r="G27" s="41"/>
      <c r="H27" s="30"/>
      <c r="I27" s="33"/>
      <c r="J27" s="33"/>
      <c r="K27" s="34"/>
      <c r="L27" s="172">
        <v>59</v>
      </c>
      <c r="M27" s="35">
        <v>14750000</v>
      </c>
      <c r="N27" s="36"/>
      <c r="O27" s="36"/>
      <c r="P27" s="36"/>
      <c r="Q27" s="36">
        <v>194000</v>
      </c>
      <c r="R27" s="36"/>
      <c r="S27" s="35"/>
      <c r="T27" s="36"/>
      <c r="U27" s="35">
        <v>250000</v>
      </c>
      <c r="V27" s="38"/>
      <c r="W27" s="36"/>
      <c r="X27" s="39"/>
      <c r="Y27" s="36"/>
      <c r="Z27" s="36"/>
      <c r="AA27" s="36"/>
      <c r="AB27" s="36"/>
      <c r="AC27" s="36"/>
      <c r="AD27" s="36"/>
      <c r="AE27" s="36"/>
      <c r="AF27" s="15">
        <f t="shared" si="0"/>
        <v>444000</v>
      </c>
      <c r="AG27" s="16">
        <f t="shared" si="1"/>
        <v>15194000</v>
      </c>
      <c r="AH27" s="17">
        <f t="shared" si="10"/>
        <v>613842.26043260703</v>
      </c>
      <c r="AI27" s="17">
        <f t="shared" si="2"/>
        <v>54751.066075703005</v>
      </c>
      <c r="AJ27" s="17">
        <f t="shared" si="3"/>
        <v>61384.2260432607</v>
      </c>
      <c r="AK27" s="28">
        <f t="shared" si="11"/>
        <v>15923977.552551571</v>
      </c>
      <c r="AL27" s="18">
        <f t="shared" si="4"/>
        <v>10350.585409158521</v>
      </c>
      <c r="AM27" s="18">
        <f t="shared" si="5"/>
        <v>0</v>
      </c>
      <c r="AN27" s="19">
        <f t="shared" si="12"/>
        <v>10350.585409158521</v>
      </c>
      <c r="AO27" s="18">
        <f t="shared" si="6"/>
        <v>198.25750266718617</v>
      </c>
      <c r="AP27" s="20">
        <f t="shared" si="13"/>
        <v>10548.842911825706</v>
      </c>
      <c r="AQ27" s="21">
        <f t="shared" si="7"/>
        <v>8958.0774007223899</v>
      </c>
      <c r="AR27" s="18">
        <f t="shared" si="8"/>
        <v>913.34138523505726</v>
      </c>
      <c r="AS27" s="21">
        <f t="shared" si="9"/>
        <v>775.60950434161055</v>
      </c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</row>
    <row r="28" spans="1:56" s="23" customFormat="1" ht="94.5" x14ac:dyDescent="0.25">
      <c r="A28" s="24">
        <v>24</v>
      </c>
      <c r="B28" s="139" t="s">
        <v>168</v>
      </c>
      <c r="C28" s="30" t="s">
        <v>515</v>
      </c>
      <c r="D28" s="30" t="s">
        <v>516</v>
      </c>
      <c r="E28" s="8" t="s">
        <v>36</v>
      </c>
      <c r="F28" s="26"/>
      <c r="G28" s="41"/>
      <c r="H28" s="30"/>
      <c r="I28" s="33"/>
      <c r="J28" s="33"/>
      <c r="K28" s="34"/>
      <c r="L28" s="172">
        <v>64</v>
      </c>
      <c r="M28" s="35">
        <v>32512000</v>
      </c>
      <c r="N28" s="36"/>
      <c r="O28" s="36"/>
      <c r="P28" s="36"/>
      <c r="Q28" s="36">
        <v>0</v>
      </c>
      <c r="R28" s="36"/>
      <c r="S28" s="35"/>
      <c r="T28" s="36"/>
      <c r="U28" s="35">
        <v>300000</v>
      </c>
      <c r="V28" s="38"/>
      <c r="W28" s="36"/>
      <c r="X28" s="39"/>
      <c r="Y28" s="36"/>
      <c r="Z28" s="36"/>
      <c r="AA28" s="36"/>
      <c r="AB28" s="36"/>
      <c r="AC28" s="36"/>
      <c r="AD28" s="36"/>
      <c r="AE28" s="36"/>
      <c r="AF28" s="15">
        <f t="shared" si="0"/>
        <v>300000</v>
      </c>
      <c r="AG28" s="16">
        <f t="shared" si="1"/>
        <v>32812000</v>
      </c>
      <c r="AH28" s="17">
        <f t="shared" si="10"/>
        <v>1325614.8643750628</v>
      </c>
      <c r="AI28" s="17">
        <f t="shared" si="2"/>
        <v>36993.963564664191</v>
      </c>
      <c r="AJ28" s="17">
        <f t="shared" si="3"/>
        <v>132561.48643750628</v>
      </c>
      <c r="AK28" s="28">
        <f t="shared" si="11"/>
        <v>34307170.314377233</v>
      </c>
      <c r="AL28" s="18">
        <f t="shared" si="4"/>
        <v>22299.660704345202</v>
      </c>
      <c r="AM28" s="18">
        <f t="shared" si="5"/>
        <v>0</v>
      </c>
      <c r="AN28" s="19">
        <f t="shared" si="12"/>
        <v>22299.660704345202</v>
      </c>
      <c r="AO28" s="18">
        <f t="shared" si="6"/>
        <v>436.99985943834287</v>
      </c>
      <c r="AP28" s="20">
        <f t="shared" si="13"/>
        <v>22736.660563783546</v>
      </c>
      <c r="AQ28" s="21">
        <f t="shared" si="7"/>
        <v>19307.972150764985</v>
      </c>
      <c r="AR28" s="18">
        <f t="shared" si="8"/>
        <v>1967.7344027282631</v>
      </c>
      <c r="AS28" s="21">
        <f t="shared" si="9"/>
        <v>1671.0000547968409</v>
      </c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</row>
    <row r="29" spans="1:56" s="23" customFormat="1" ht="63" x14ac:dyDescent="0.25">
      <c r="A29" s="24">
        <v>25</v>
      </c>
      <c r="B29" s="139" t="s">
        <v>168</v>
      </c>
      <c r="C29" s="30" t="s">
        <v>517</v>
      </c>
      <c r="D29" s="30" t="s">
        <v>518</v>
      </c>
      <c r="E29" s="8" t="s">
        <v>36</v>
      </c>
      <c r="F29" s="26"/>
      <c r="G29" s="41"/>
      <c r="H29" s="30"/>
      <c r="I29" s="33"/>
      <c r="J29" s="33"/>
      <c r="K29" s="34"/>
      <c r="L29" s="172">
        <v>82</v>
      </c>
      <c r="M29" s="35">
        <v>41656000</v>
      </c>
      <c r="N29" s="36"/>
      <c r="O29" s="36"/>
      <c r="P29" s="36"/>
      <c r="Q29" s="36">
        <v>0</v>
      </c>
      <c r="R29" s="36"/>
      <c r="S29" s="35"/>
      <c r="T29" s="36"/>
      <c r="U29" s="35">
        <v>300000</v>
      </c>
      <c r="V29" s="38"/>
      <c r="W29" s="36"/>
      <c r="X29" s="39"/>
      <c r="Y29" s="36"/>
      <c r="Z29" s="36"/>
      <c r="AA29" s="36"/>
      <c r="AB29" s="36"/>
      <c r="AC29" s="36"/>
      <c r="AD29" s="36"/>
      <c r="AE29" s="36"/>
      <c r="AF29" s="15">
        <f t="shared" si="0"/>
        <v>300000</v>
      </c>
      <c r="AG29" s="16">
        <f t="shared" si="1"/>
        <v>41956000</v>
      </c>
      <c r="AH29" s="17">
        <f t="shared" si="10"/>
        <v>1695035.2691003331</v>
      </c>
      <c r="AI29" s="17">
        <f t="shared" si="2"/>
        <v>36993.963564664191</v>
      </c>
      <c r="AJ29" s="17">
        <f t="shared" si="3"/>
        <v>169503.52691003331</v>
      </c>
      <c r="AK29" s="28">
        <f t="shared" si="11"/>
        <v>43857532.759575032</v>
      </c>
      <c r="AL29" s="18">
        <f t="shared" si="4"/>
        <v>28507.39629372377</v>
      </c>
      <c r="AM29" s="18">
        <f t="shared" si="5"/>
        <v>0</v>
      </c>
      <c r="AN29" s="19">
        <f t="shared" si="12"/>
        <v>28507.39629372377</v>
      </c>
      <c r="AO29" s="18">
        <f t="shared" si="6"/>
        <v>559.90606990537674</v>
      </c>
      <c r="AP29" s="20">
        <f t="shared" si="13"/>
        <v>29067.302363629147</v>
      </c>
      <c r="AQ29" s="21">
        <f t="shared" si="7"/>
        <v>24683.953167193871</v>
      </c>
      <c r="AR29" s="18">
        <f t="shared" si="8"/>
        <v>2515.5084269258887</v>
      </c>
      <c r="AS29" s="21">
        <f t="shared" si="9"/>
        <v>2136.1697561454644</v>
      </c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</row>
    <row r="30" spans="1:56" s="23" customFormat="1" ht="63" x14ac:dyDescent="0.25">
      <c r="A30" s="24">
        <v>26</v>
      </c>
      <c r="B30" s="139" t="s">
        <v>168</v>
      </c>
      <c r="C30" s="30" t="s">
        <v>519</v>
      </c>
      <c r="D30" s="30" t="s">
        <v>520</v>
      </c>
      <c r="E30" s="8" t="s">
        <v>36</v>
      </c>
      <c r="F30" s="26"/>
      <c r="G30" s="41"/>
      <c r="H30" s="30"/>
      <c r="I30" s="33"/>
      <c r="J30" s="33"/>
      <c r="K30" s="34"/>
      <c r="L30" s="172">
        <v>436</v>
      </c>
      <c r="M30" s="35">
        <v>221488000</v>
      </c>
      <c r="N30" s="36"/>
      <c r="O30" s="36"/>
      <c r="P30" s="36"/>
      <c r="Q30" s="36">
        <v>0</v>
      </c>
      <c r="R30" s="36"/>
      <c r="S30" s="35"/>
      <c r="T30" s="36"/>
      <c r="U30" s="35">
        <v>500000</v>
      </c>
      <c r="V30" s="38"/>
      <c r="W30" s="36"/>
      <c r="X30" s="39"/>
      <c r="Y30" s="36"/>
      <c r="Z30" s="36"/>
      <c r="AA30" s="36"/>
      <c r="AB30" s="36"/>
      <c r="AC30" s="36"/>
      <c r="AD30" s="36"/>
      <c r="AE30" s="36"/>
      <c r="AF30" s="15">
        <f t="shared" si="0"/>
        <v>500000</v>
      </c>
      <c r="AG30" s="16">
        <f t="shared" si="1"/>
        <v>221988000</v>
      </c>
      <c r="AH30" s="17">
        <f t="shared" si="10"/>
        <v>8968383.290043015</v>
      </c>
      <c r="AI30" s="17">
        <f t="shared" si="2"/>
        <v>61656.605941106987</v>
      </c>
      <c r="AJ30" s="17">
        <f t="shared" si="3"/>
        <v>896838.32900430146</v>
      </c>
      <c r="AK30" s="28">
        <f t="shared" si="11"/>
        <v>231914878.22498843</v>
      </c>
      <c r="AL30" s="18">
        <f t="shared" si="4"/>
        <v>150744.67084624249</v>
      </c>
      <c r="AM30" s="18">
        <f t="shared" si="5"/>
        <v>0</v>
      </c>
      <c r="AN30" s="19">
        <f t="shared" si="12"/>
        <v>150744.67084624249</v>
      </c>
      <c r="AO30" s="18">
        <f t="shared" si="6"/>
        <v>2977.0615424237108</v>
      </c>
      <c r="AP30" s="20">
        <f t="shared" si="13"/>
        <v>153721.73238866619</v>
      </c>
      <c r="AQ30" s="21">
        <f t="shared" si="7"/>
        <v>130540.49514445532</v>
      </c>
      <c r="AR30" s="18">
        <f t="shared" si="8"/>
        <v>13301.793188014766</v>
      </c>
      <c r="AS30" s="21">
        <f t="shared" si="9"/>
        <v>11295.882775262138</v>
      </c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</row>
    <row r="31" spans="1:56" s="23" customFormat="1" ht="63" x14ac:dyDescent="0.25">
      <c r="A31" s="24">
        <v>27</v>
      </c>
      <c r="B31" s="139" t="s">
        <v>168</v>
      </c>
      <c r="C31" s="42" t="s">
        <v>521</v>
      </c>
      <c r="D31" s="30" t="s">
        <v>522</v>
      </c>
      <c r="E31" s="8" t="s">
        <v>36</v>
      </c>
      <c r="F31" s="26"/>
      <c r="G31" s="41"/>
      <c r="H31" s="30"/>
      <c r="I31" s="33"/>
      <c r="J31" s="33"/>
      <c r="K31" s="43"/>
      <c r="L31" s="172">
        <v>78</v>
      </c>
      <c r="M31" s="44">
        <v>39624000</v>
      </c>
      <c r="N31" s="36"/>
      <c r="O31" s="36"/>
      <c r="P31" s="36"/>
      <c r="Q31" s="36">
        <v>0</v>
      </c>
      <c r="R31" s="36"/>
      <c r="S31" s="44"/>
      <c r="T31" s="36"/>
      <c r="U31" s="44">
        <v>300000</v>
      </c>
      <c r="V31" s="38"/>
      <c r="W31" s="36"/>
      <c r="X31" s="39"/>
      <c r="Y31" s="36"/>
      <c r="Z31" s="36"/>
      <c r="AA31" s="36"/>
      <c r="AB31" s="36"/>
      <c r="AC31" s="36"/>
      <c r="AD31" s="36"/>
      <c r="AE31" s="36"/>
      <c r="AF31" s="15">
        <f t="shared" si="0"/>
        <v>300000</v>
      </c>
      <c r="AG31" s="16">
        <f t="shared" si="1"/>
        <v>39924000</v>
      </c>
      <c r="AH31" s="17">
        <f t="shared" si="10"/>
        <v>1612941.845828051</v>
      </c>
      <c r="AI31" s="17">
        <f t="shared" si="2"/>
        <v>36993.963564664191</v>
      </c>
      <c r="AJ31" s="17">
        <f t="shared" si="3"/>
        <v>161294.18458280509</v>
      </c>
      <c r="AK31" s="28">
        <f t="shared" si="11"/>
        <v>41735229.99397552</v>
      </c>
      <c r="AL31" s="18">
        <f t="shared" si="4"/>
        <v>27127.899496084086</v>
      </c>
      <c r="AM31" s="18">
        <f t="shared" si="5"/>
        <v>0</v>
      </c>
      <c r="AN31" s="19">
        <f t="shared" si="12"/>
        <v>27127.899496084086</v>
      </c>
      <c r="AO31" s="18">
        <f t="shared" si="6"/>
        <v>532.5935786904804</v>
      </c>
      <c r="AP31" s="20">
        <f t="shared" si="13"/>
        <v>27660.493074774568</v>
      </c>
      <c r="AQ31" s="21">
        <f t="shared" si="7"/>
        <v>23489.290719098561</v>
      </c>
      <c r="AR31" s="18">
        <f t="shared" si="8"/>
        <v>2393.7808659930829</v>
      </c>
      <c r="AS31" s="21">
        <f t="shared" si="9"/>
        <v>2032.7987114013258</v>
      </c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</row>
    <row r="32" spans="1:56" s="23" customFormat="1" ht="78.75" x14ac:dyDescent="0.25">
      <c r="A32" s="24">
        <v>28</v>
      </c>
      <c r="B32" s="139" t="s">
        <v>168</v>
      </c>
      <c r="C32" s="42" t="s">
        <v>523</v>
      </c>
      <c r="D32" s="30" t="s">
        <v>524</v>
      </c>
      <c r="E32" s="8" t="s">
        <v>36</v>
      </c>
      <c r="F32" s="26"/>
      <c r="G32" s="41"/>
      <c r="H32" s="30" t="s">
        <v>597</v>
      </c>
      <c r="I32" s="33"/>
      <c r="J32" s="33"/>
      <c r="K32" s="43"/>
      <c r="L32" s="172">
        <v>252</v>
      </c>
      <c r="M32" s="44">
        <v>128016000</v>
      </c>
      <c r="N32" s="36"/>
      <c r="O32" s="36"/>
      <c r="P32" s="36"/>
      <c r="Q32" s="36">
        <v>0</v>
      </c>
      <c r="R32" s="36"/>
      <c r="S32" s="44"/>
      <c r="T32" s="36"/>
      <c r="U32" s="44">
        <v>500000</v>
      </c>
      <c r="V32" s="38"/>
      <c r="W32" s="36"/>
      <c r="X32" s="39"/>
      <c r="Y32" s="36"/>
      <c r="Z32" s="36"/>
      <c r="AA32" s="36"/>
      <c r="AB32" s="36"/>
      <c r="AC32" s="36"/>
      <c r="AD32" s="36"/>
      <c r="AE32" s="36"/>
      <c r="AF32" s="15">
        <f t="shared" si="0"/>
        <v>500000</v>
      </c>
      <c r="AG32" s="16">
        <f t="shared" si="1"/>
        <v>128516000</v>
      </c>
      <c r="AH32" s="17">
        <f t="shared" si="10"/>
        <v>5192085.8195180288</v>
      </c>
      <c r="AI32" s="17">
        <f t="shared" si="2"/>
        <v>61656.605941106987</v>
      </c>
      <c r="AJ32" s="17">
        <f t="shared" si="3"/>
        <v>519208.58195180283</v>
      </c>
      <c r="AK32" s="28">
        <f t="shared" si="11"/>
        <v>134288951.00741094</v>
      </c>
      <c r="AL32" s="18">
        <f t="shared" si="4"/>
        <v>87287.818154817112</v>
      </c>
      <c r="AM32" s="18">
        <f t="shared" si="5"/>
        <v>0</v>
      </c>
      <c r="AN32" s="19">
        <f t="shared" si="12"/>
        <v>87287.818154817112</v>
      </c>
      <c r="AO32" s="18">
        <f t="shared" si="6"/>
        <v>1720.686946538475</v>
      </c>
      <c r="AP32" s="20">
        <f t="shared" si="13"/>
        <v>89008.505101355593</v>
      </c>
      <c r="AQ32" s="21">
        <f t="shared" si="7"/>
        <v>75586.022532071162</v>
      </c>
      <c r="AR32" s="18">
        <f t="shared" si="8"/>
        <v>7702.3253851057088</v>
      </c>
      <c r="AS32" s="21">
        <f t="shared" si="9"/>
        <v>6540.8147170317679</v>
      </c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</row>
    <row r="33" spans="1:56" s="23" customFormat="1" ht="31.5" x14ac:dyDescent="0.25">
      <c r="A33" s="24">
        <v>29</v>
      </c>
      <c r="B33" s="139" t="s">
        <v>168</v>
      </c>
      <c r="C33" s="42" t="s">
        <v>525</v>
      </c>
      <c r="D33" s="42" t="s">
        <v>526</v>
      </c>
      <c r="E33" s="8" t="s">
        <v>36</v>
      </c>
      <c r="F33" s="26"/>
      <c r="G33" s="41"/>
      <c r="H33" s="30"/>
      <c r="I33" s="33"/>
      <c r="J33" s="33"/>
      <c r="K33" s="43"/>
      <c r="L33" s="172">
        <v>544</v>
      </c>
      <c r="M33" s="44">
        <v>352348800</v>
      </c>
      <c r="N33" s="36"/>
      <c r="O33" s="36"/>
      <c r="P33" s="36"/>
      <c r="Q33" s="36">
        <v>816000</v>
      </c>
      <c r="R33" s="36"/>
      <c r="S33" s="44"/>
      <c r="T33" s="36"/>
      <c r="U33" s="44">
        <v>5000000</v>
      </c>
      <c r="V33" s="38"/>
      <c r="W33" s="36"/>
      <c r="X33" s="39"/>
      <c r="Y33" s="36"/>
      <c r="Z33" s="36"/>
      <c r="AA33" s="36"/>
      <c r="AB33" s="36"/>
      <c r="AC33" s="36"/>
      <c r="AD33" s="36"/>
      <c r="AE33" s="36"/>
      <c r="AF33" s="15">
        <f t="shared" si="0"/>
        <v>5816000</v>
      </c>
      <c r="AG33" s="16">
        <f t="shared" si="1"/>
        <v>358164800</v>
      </c>
      <c r="AH33" s="17">
        <f t="shared" si="10"/>
        <v>14469967.779346626</v>
      </c>
      <c r="AI33" s="17">
        <f t="shared" si="2"/>
        <v>717189.64030695648</v>
      </c>
      <c r="AJ33" s="17">
        <f t="shared" si="3"/>
        <v>1446996.7779346625</v>
      </c>
      <c r="AK33" s="28">
        <f t="shared" si="11"/>
        <v>374798954.19758826</v>
      </c>
      <c r="AL33" s="18">
        <f t="shared" si="4"/>
        <v>243619.32022843236</v>
      </c>
      <c r="AM33" s="18">
        <f t="shared" si="5"/>
        <v>0</v>
      </c>
      <c r="AN33" s="19">
        <f t="shared" si="12"/>
        <v>243619.32022843236</v>
      </c>
      <c r="AO33" s="18">
        <f t="shared" si="6"/>
        <v>4735.9859766630407</v>
      </c>
      <c r="AP33" s="20">
        <f t="shared" si="13"/>
        <v>248355.3062050954</v>
      </c>
      <c r="AQ33" s="21">
        <f t="shared" si="7"/>
        <v>210903.32602936702</v>
      </c>
      <c r="AR33" s="18">
        <f t="shared" si="8"/>
        <v>21497.103652763228</v>
      </c>
      <c r="AS33" s="21">
        <f t="shared" si="9"/>
        <v>18255.340421926532</v>
      </c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</row>
    <row r="34" spans="1:56" s="23" customFormat="1" ht="31.5" x14ac:dyDescent="0.25">
      <c r="A34" s="24">
        <v>30</v>
      </c>
      <c r="B34" s="139" t="s">
        <v>168</v>
      </c>
      <c r="C34" s="42" t="s">
        <v>527</v>
      </c>
      <c r="D34" s="42" t="s">
        <v>528</v>
      </c>
      <c r="E34" s="8" t="s">
        <v>36</v>
      </c>
      <c r="F34" s="26"/>
      <c r="G34" s="41"/>
      <c r="H34" s="30"/>
      <c r="I34" s="33"/>
      <c r="J34" s="33"/>
      <c r="K34" s="43"/>
      <c r="L34" s="172">
        <v>136</v>
      </c>
      <c r="M34" s="44">
        <v>34000000</v>
      </c>
      <c r="N34" s="36"/>
      <c r="O34" s="36"/>
      <c r="P34" s="36"/>
      <c r="Q34" s="36">
        <v>0</v>
      </c>
      <c r="R34" s="36"/>
      <c r="S34" s="44"/>
      <c r="T34" s="36"/>
      <c r="U34" s="44">
        <v>500000</v>
      </c>
      <c r="V34" s="38"/>
      <c r="W34" s="36"/>
      <c r="X34" s="39"/>
      <c r="Y34" s="36"/>
      <c r="Z34" s="36"/>
      <c r="AA34" s="36"/>
      <c r="AB34" s="36"/>
      <c r="AC34" s="36"/>
      <c r="AD34" s="36"/>
      <c r="AE34" s="36"/>
      <c r="AF34" s="15">
        <f t="shared" si="0"/>
        <v>500000</v>
      </c>
      <c r="AG34" s="16">
        <f t="shared" si="1"/>
        <v>34500000</v>
      </c>
      <c r="AH34" s="17">
        <f t="shared" si="10"/>
        <v>1393810.582132746</v>
      </c>
      <c r="AI34" s="17">
        <f t="shared" si="2"/>
        <v>61656.605941106987</v>
      </c>
      <c r="AJ34" s="17">
        <f t="shared" si="3"/>
        <v>139381.05821327461</v>
      </c>
      <c r="AK34" s="28">
        <f t="shared" si="11"/>
        <v>36094848.24628713</v>
      </c>
      <c r="AL34" s="18">
        <f t="shared" si="4"/>
        <v>23461.651360086635</v>
      </c>
      <c r="AM34" s="18">
        <f t="shared" si="5"/>
        <v>0</v>
      </c>
      <c r="AN34" s="19">
        <f t="shared" si="12"/>
        <v>23461.651360086635</v>
      </c>
      <c r="AO34" s="18">
        <f t="shared" si="6"/>
        <v>457.00034513114105</v>
      </c>
      <c r="AP34" s="20">
        <f t="shared" si="13"/>
        <v>23918.651705217777</v>
      </c>
      <c r="AQ34" s="21">
        <f t="shared" si="7"/>
        <v>20311.719028070936</v>
      </c>
      <c r="AR34" s="18">
        <f t="shared" si="8"/>
        <v>2070.2691013170024</v>
      </c>
      <c r="AS34" s="21">
        <f t="shared" si="9"/>
        <v>1758.0725208383983</v>
      </c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</row>
    <row r="35" spans="1:56" s="23" customFormat="1" ht="15.75" x14ac:dyDescent="0.25">
      <c r="A35" s="24">
        <v>31</v>
      </c>
      <c r="B35" s="139" t="s">
        <v>168</v>
      </c>
      <c r="C35" s="42" t="s">
        <v>529</v>
      </c>
      <c r="D35" s="42" t="s">
        <v>530</v>
      </c>
      <c r="E35" s="8" t="s">
        <v>36</v>
      </c>
      <c r="F35" s="26"/>
      <c r="G35" s="41"/>
      <c r="H35" s="30"/>
      <c r="I35" s="33"/>
      <c r="J35" s="33"/>
      <c r="K35" s="43"/>
      <c r="L35" s="172">
        <v>88</v>
      </c>
      <c r="M35" s="44">
        <v>22000000</v>
      </c>
      <c r="N35" s="36"/>
      <c r="O35" s="36"/>
      <c r="P35" s="36"/>
      <c r="Q35" s="36">
        <v>0</v>
      </c>
      <c r="R35" s="36"/>
      <c r="S35" s="44"/>
      <c r="T35" s="36"/>
      <c r="U35" s="44">
        <v>1000000</v>
      </c>
      <c r="V35" s="38"/>
      <c r="W35" s="36"/>
      <c r="X35" s="39"/>
      <c r="Y35" s="36"/>
      <c r="Z35" s="36"/>
      <c r="AA35" s="36"/>
      <c r="AB35" s="36"/>
      <c r="AC35" s="36"/>
      <c r="AD35" s="36"/>
      <c r="AE35" s="36"/>
      <c r="AF35" s="15">
        <f t="shared" si="0"/>
        <v>1000000</v>
      </c>
      <c r="AG35" s="16">
        <f t="shared" si="1"/>
        <v>23000000</v>
      </c>
      <c r="AH35" s="17">
        <f t="shared" si="10"/>
        <v>929207.05475516408</v>
      </c>
      <c r="AI35" s="17">
        <f t="shared" si="2"/>
        <v>123313.21188221397</v>
      </c>
      <c r="AJ35" s="17">
        <f t="shared" si="3"/>
        <v>92920.705475516399</v>
      </c>
      <c r="AK35" s="28">
        <f t="shared" si="11"/>
        <v>24145440.972112894</v>
      </c>
      <c r="AL35" s="18">
        <f t="shared" si="4"/>
        <v>15694.53663187338</v>
      </c>
      <c r="AM35" s="18">
        <f t="shared" si="5"/>
        <v>0</v>
      </c>
      <c r="AN35" s="19">
        <f t="shared" si="12"/>
        <v>15694.53663187338</v>
      </c>
      <c r="AO35" s="18">
        <f t="shared" si="6"/>
        <v>295.70610567309126</v>
      </c>
      <c r="AP35" s="20">
        <f t="shared" si="13"/>
        <v>15990.24273754647</v>
      </c>
      <c r="AQ35" s="21">
        <f t="shared" si="7"/>
        <v>13578.914132724462</v>
      </c>
      <c r="AR35" s="18">
        <f t="shared" si="8"/>
        <v>1384.8945988401774</v>
      </c>
      <c r="AS35" s="21">
        <f t="shared" si="9"/>
        <v>1176.0524933350787</v>
      </c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</row>
    <row r="36" spans="1:56" s="23" customFormat="1" ht="31.5" x14ac:dyDescent="0.25">
      <c r="A36" s="24">
        <v>32</v>
      </c>
      <c r="B36" s="139" t="s">
        <v>168</v>
      </c>
      <c r="C36" s="42" t="s">
        <v>531</v>
      </c>
      <c r="D36" s="42" t="s">
        <v>532</v>
      </c>
      <c r="E36" s="8" t="s">
        <v>36</v>
      </c>
      <c r="F36" s="26"/>
      <c r="G36" s="41"/>
      <c r="H36" s="30"/>
      <c r="I36" s="33"/>
      <c r="J36" s="33"/>
      <c r="K36" s="43"/>
      <c r="L36" s="172">
        <v>76</v>
      </c>
      <c r="M36" s="44">
        <v>19000000</v>
      </c>
      <c r="N36" s="36"/>
      <c r="O36" s="36"/>
      <c r="P36" s="36"/>
      <c r="Q36" s="36">
        <v>0</v>
      </c>
      <c r="R36" s="36"/>
      <c r="S36" s="44"/>
      <c r="T36" s="36"/>
      <c r="U36" s="44">
        <v>500000</v>
      </c>
      <c r="V36" s="38"/>
      <c r="W36" s="36"/>
      <c r="X36" s="39"/>
      <c r="Y36" s="36"/>
      <c r="Z36" s="36"/>
      <c r="AA36" s="36"/>
      <c r="AB36" s="36"/>
      <c r="AC36" s="36"/>
      <c r="AD36" s="36"/>
      <c r="AE36" s="36"/>
      <c r="AF36" s="15">
        <f t="shared" si="0"/>
        <v>500000</v>
      </c>
      <c r="AG36" s="16">
        <f t="shared" si="1"/>
        <v>19500000</v>
      </c>
      <c r="AH36" s="17">
        <f t="shared" si="10"/>
        <v>787805.98120546516</v>
      </c>
      <c r="AI36" s="17">
        <f t="shared" si="2"/>
        <v>61656.605941106987</v>
      </c>
      <c r="AJ36" s="17">
        <f t="shared" si="3"/>
        <v>78780.598120546507</v>
      </c>
      <c r="AK36" s="28">
        <f t="shared" si="11"/>
        <v>20428243.185267117</v>
      </c>
      <c r="AL36" s="18">
        <f t="shared" si="4"/>
        <v>13278.358070423625</v>
      </c>
      <c r="AM36" s="18">
        <f t="shared" si="5"/>
        <v>0</v>
      </c>
      <c r="AN36" s="19">
        <f t="shared" si="12"/>
        <v>13278.358070423625</v>
      </c>
      <c r="AO36" s="18">
        <f t="shared" si="6"/>
        <v>255.38254580857881</v>
      </c>
      <c r="AP36" s="20">
        <f t="shared" si="13"/>
        <v>13533.740616232204</v>
      </c>
      <c r="AQ36" s="21">
        <f t="shared" si="7"/>
        <v>11492.852531304387</v>
      </c>
      <c r="AR36" s="18">
        <f t="shared" si="8"/>
        <v>1171.689665297276</v>
      </c>
      <c r="AS36" s="21">
        <f t="shared" si="9"/>
        <v>994.99886377044663</v>
      </c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</row>
    <row r="37" spans="1:56" s="23" customFormat="1" ht="31.5" x14ac:dyDescent="0.25">
      <c r="A37" s="24">
        <v>33</v>
      </c>
      <c r="B37" s="139" t="s">
        <v>168</v>
      </c>
      <c r="C37" s="42" t="s">
        <v>533</v>
      </c>
      <c r="D37" s="42" t="s">
        <v>532</v>
      </c>
      <c r="E37" s="8" t="s">
        <v>36</v>
      </c>
      <c r="F37" s="26"/>
      <c r="G37" s="41"/>
      <c r="H37" s="30"/>
      <c r="I37" s="33"/>
      <c r="J37" s="33"/>
      <c r="K37" s="43"/>
      <c r="L37" s="172">
        <v>70</v>
      </c>
      <c r="M37" s="44">
        <v>17500000</v>
      </c>
      <c r="N37" s="36"/>
      <c r="O37" s="36"/>
      <c r="P37" s="36"/>
      <c r="Q37" s="36">
        <v>0</v>
      </c>
      <c r="R37" s="36"/>
      <c r="S37" s="44"/>
      <c r="T37" s="36"/>
      <c r="U37" s="44">
        <v>500000</v>
      </c>
      <c r="V37" s="38"/>
      <c r="W37" s="36"/>
      <c r="X37" s="39"/>
      <c r="Y37" s="36"/>
      <c r="Z37" s="36"/>
      <c r="AA37" s="36"/>
      <c r="AB37" s="36"/>
      <c r="AC37" s="36"/>
      <c r="AD37" s="36"/>
      <c r="AE37" s="36"/>
      <c r="AF37" s="15">
        <f t="shared" ref="AF37:AF68" si="14">IF(E37="igen",SUM(Q37:AE37),0)</f>
        <v>500000</v>
      </c>
      <c r="AG37" s="16">
        <f t="shared" ref="AG37:AG68" si="15">IF(E37="igen",SUM(M37:AE37),0)</f>
        <v>18000000</v>
      </c>
      <c r="AH37" s="17">
        <f t="shared" si="10"/>
        <v>727205.52111273713</v>
      </c>
      <c r="AI37" s="17">
        <f t="shared" ref="AI37:AI68" si="16">$AI$101/$AF$99*AF37</f>
        <v>61656.605941106987</v>
      </c>
      <c r="AJ37" s="17">
        <f t="shared" ref="AJ37:AJ68" si="17">$AJ$101/$AG$99*AG37</f>
        <v>72720.552111273704</v>
      </c>
      <c r="AK37" s="28">
        <f t="shared" si="11"/>
        <v>18861582.679165117</v>
      </c>
      <c r="AL37" s="18">
        <f t="shared" ref="AL37:AL68" si="18">AK37*$F$172</f>
        <v>12260.028741457325</v>
      </c>
      <c r="AM37" s="18">
        <f t="shared" ref="AM37:AM68" si="19">(AF37+AI37)*$F$173</f>
        <v>0</v>
      </c>
      <c r="AN37" s="19">
        <f t="shared" si="12"/>
        <v>12260.028741457325</v>
      </c>
      <c r="AO37" s="18">
        <f t="shared" ref="AO37:AO68" si="20">$G$174/($M$99+$N$99)*(M37+N37)</f>
        <v>235.22076587632259</v>
      </c>
      <c r="AP37" s="20">
        <f t="shared" si="13"/>
        <v>12495.249507333647</v>
      </c>
      <c r="AQ37" s="21">
        <f t="shared" ref="AQ37:AQ68" si="21">AP37*(1-$AQ$101)</f>
        <v>10610.965881627732</v>
      </c>
      <c r="AR37" s="18">
        <f t="shared" ref="AR37:AR68" si="22">$AR$101/($AK$99)*AK37</f>
        <v>1081.8317216953035</v>
      </c>
      <c r="AS37" s="21">
        <f t="shared" ref="AS37:AS68" si="23">AR37*(1-$AS$101)</f>
        <v>918.69149806365169</v>
      </c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</row>
    <row r="38" spans="1:56" s="23" customFormat="1" ht="31.5" x14ac:dyDescent="0.25">
      <c r="A38" s="24">
        <v>34</v>
      </c>
      <c r="B38" s="139" t="s">
        <v>168</v>
      </c>
      <c r="C38" s="42" t="s">
        <v>531</v>
      </c>
      <c r="D38" s="42" t="s">
        <v>532</v>
      </c>
      <c r="E38" s="8" t="s">
        <v>36</v>
      </c>
      <c r="F38" s="26"/>
      <c r="G38" s="41"/>
      <c r="H38" s="30"/>
      <c r="I38" s="33"/>
      <c r="J38" s="33"/>
      <c r="K38" s="43"/>
      <c r="L38" s="172">
        <v>76</v>
      </c>
      <c r="M38" s="44">
        <v>19000000</v>
      </c>
      <c r="N38" s="36"/>
      <c r="O38" s="36"/>
      <c r="P38" s="36"/>
      <c r="Q38" s="36">
        <v>0</v>
      </c>
      <c r="R38" s="36"/>
      <c r="S38" s="44"/>
      <c r="T38" s="36"/>
      <c r="U38" s="44">
        <v>500000</v>
      </c>
      <c r="V38" s="38"/>
      <c r="W38" s="36"/>
      <c r="X38" s="39"/>
      <c r="Y38" s="36"/>
      <c r="Z38" s="36"/>
      <c r="AA38" s="36"/>
      <c r="AB38" s="36"/>
      <c r="AC38" s="36"/>
      <c r="AD38" s="36"/>
      <c r="AE38" s="36"/>
      <c r="AF38" s="15">
        <f t="shared" si="14"/>
        <v>500000</v>
      </c>
      <c r="AG38" s="16">
        <f t="shared" si="15"/>
        <v>19500000</v>
      </c>
      <c r="AH38" s="17">
        <f t="shared" ref="AH38:AH69" si="24">$AH$101/$AG$99*AG38</f>
        <v>787805.98120546516</v>
      </c>
      <c r="AI38" s="17">
        <f t="shared" si="16"/>
        <v>61656.605941106987</v>
      </c>
      <c r="AJ38" s="17">
        <f t="shared" si="17"/>
        <v>78780.598120546507</v>
      </c>
      <c r="AK38" s="28">
        <f t="shared" si="11"/>
        <v>20428243.185267117</v>
      </c>
      <c r="AL38" s="18">
        <f t="shared" si="18"/>
        <v>13278.358070423625</v>
      </c>
      <c r="AM38" s="18">
        <f t="shared" si="19"/>
        <v>0</v>
      </c>
      <c r="AN38" s="19">
        <f t="shared" si="12"/>
        <v>13278.358070423625</v>
      </c>
      <c r="AO38" s="18">
        <f t="shared" si="20"/>
        <v>255.38254580857881</v>
      </c>
      <c r="AP38" s="20">
        <f t="shared" si="13"/>
        <v>13533.740616232204</v>
      </c>
      <c r="AQ38" s="21">
        <f t="shared" si="21"/>
        <v>11492.852531304387</v>
      </c>
      <c r="AR38" s="18">
        <f t="shared" si="22"/>
        <v>1171.689665297276</v>
      </c>
      <c r="AS38" s="21">
        <f t="shared" si="23"/>
        <v>994.99886377044663</v>
      </c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</row>
    <row r="39" spans="1:56" s="23" customFormat="1" ht="31.5" x14ac:dyDescent="0.25">
      <c r="A39" s="24">
        <v>35</v>
      </c>
      <c r="B39" s="139" t="s">
        <v>168</v>
      </c>
      <c r="C39" s="42" t="s">
        <v>533</v>
      </c>
      <c r="D39" s="42" t="s">
        <v>532</v>
      </c>
      <c r="E39" s="8" t="s">
        <v>36</v>
      </c>
      <c r="F39" s="26"/>
      <c r="G39" s="41"/>
      <c r="H39" s="30"/>
      <c r="I39" s="33"/>
      <c r="J39" s="33"/>
      <c r="K39" s="43"/>
      <c r="L39" s="172">
        <v>70</v>
      </c>
      <c r="M39" s="44">
        <v>17500000</v>
      </c>
      <c r="N39" s="36"/>
      <c r="O39" s="36"/>
      <c r="P39" s="36"/>
      <c r="Q39" s="36">
        <v>0</v>
      </c>
      <c r="R39" s="36"/>
      <c r="S39" s="44"/>
      <c r="T39" s="36"/>
      <c r="U39" s="44">
        <v>500000</v>
      </c>
      <c r="V39" s="38"/>
      <c r="W39" s="36"/>
      <c r="X39" s="39"/>
      <c r="Y39" s="36"/>
      <c r="Z39" s="36"/>
      <c r="AA39" s="36"/>
      <c r="AB39" s="36"/>
      <c r="AC39" s="36"/>
      <c r="AD39" s="36"/>
      <c r="AE39" s="36"/>
      <c r="AF39" s="15">
        <f t="shared" si="14"/>
        <v>500000</v>
      </c>
      <c r="AG39" s="16">
        <f t="shared" si="15"/>
        <v>18000000</v>
      </c>
      <c r="AH39" s="17">
        <f t="shared" si="24"/>
        <v>727205.52111273713</v>
      </c>
      <c r="AI39" s="17">
        <f t="shared" si="16"/>
        <v>61656.605941106987</v>
      </c>
      <c r="AJ39" s="17">
        <f t="shared" si="17"/>
        <v>72720.552111273704</v>
      </c>
      <c r="AK39" s="28">
        <f t="shared" si="11"/>
        <v>18861582.679165117</v>
      </c>
      <c r="AL39" s="18">
        <f t="shared" si="18"/>
        <v>12260.028741457325</v>
      </c>
      <c r="AM39" s="18">
        <f t="shared" si="19"/>
        <v>0</v>
      </c>
      <c r="AN39" s="19">
        <f t="shared" si="12"/>
        <v>12260.028741457325</v>
      </c>
      <c r="AO39" s="18">
        <f t="shared" si="20"/>
        <v>235.22076587632259</v>
      </c>
      <c r="AP39" s="20">
        <f t="shared" si="13"/>
        <v>12495.249507333647</v>
      </c>
      <c r="AQ39" s="21">
        <f t="shared" si="21"/>
        <v>10610.965881627732</v>
      </c>
      <c r="AR39" s="18">
        <f t="shared" si="22"/>
        <v>1081.8317216953035</v>
      </c>
      <c r="AS39" s="21">
        <f t="shared" si="23"/>
        <v>918.69149806365169</v>
      </c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</row>
    <row r="40" spans="1:56" s="23" customFormat="1" ht="15.75" x14ac:dyDescent="0.25">
      <c r="A40" s="24">
        <v>36</v>
      </c>
      <c r="B40" s="139" t="s">
        <v>168</v>
      </c>
      <c r="C40" s="30" t="s">
        <v>534</v>
      </c>
      <c r="D40" s="42" t="s">
        <v>535</v>
      </c>
      <c r="E40" s="8" t="s">
        <v>36</v>
      </c>
      <c r="F40" s="26"/>
      <c r="G40" s="41"/>
      <c r="H40" s="30"/>
      <c r="I40" s="33"/>
      <c r="J40" s="33"/>
      <c r="K40" s="43"/>
      <c r="L40" s="172">
        <v>40</v>
      </c>
      <c r="M40" s="44">
        <v>8000000</v>
      </c>
      <c r="N40" s="36"/>
      <c r="O40" s="36"/>
      <c r="P40" s="36"/>
      <c r="Q40" s="36">
        <v>0</v>
      </c>
      <c r="R40" s="36"/>
      <c r="S40" s="44"/>
      <c r="T40" s="36"/>
      <c r="U40" s="44">
        <v>300000</v>
      </c>
      <c r="V40" s="38"/>
      <c r="W40" s="36"/>
      <c r="X40" s="39"/>
      <c r="Y40" s="36"/>
      <c r="Z40" s="36"/>
      <c r="AA40" s="36"/>
      <c r="AB40" s="36"/>
      <c r="AC40" s="36"/>
      <c r="AD40" s="36"/>
      <c r="AE40" s="36"/>
      <c r="AF40" s="15">
        <f t="shared" si="14"/>
        <v>300000</v>
      </c>
      <c r="AG40" s="16">
        <f t="shared" si="15"/>
        <v>8300000</v>
      </c>
      <c r="AH40" s="17">
        <f t="shared" si="24"/>
        <v>335322.54584642878</v>
      </c>
      <c r="AI40" s="17">
        <f t="shared" si="16"/>
        <v>36993.963564664191</v>
      </c>
      <c r="AJ40" s="17">
        <f t="shared" si="17"/>
        <v>33532.254584642877</v>
      </c>
      <c r="AK40" s="28">
        <f t="shared" si="11"/>
        <v>8705848.763995735</v>
      </c>
      <c r="AL40" s="18">
        <f t="shared" si="18"/>
        <v>5658.8016965972274</v>
      </c>
      <c r="AM40" s="18">
        <f t="shared" si="19"/>
        <v>0</v>
      </c>
      <c r="AN40" s="19">
        <f t="shared" si="12"/>
        <v>5658.8016965972274</v>
      </c>
      <c r="AO40" s="18">
        <f t="shared" si="20"/>
        <v>107.52949297203318</v>
      </c>
      <c r="AP40" s="20">
        <f t="shared" si="13"/>
        <v>5766.3311895692605</v>
      </c>
      <c r="AQ40" s="21">
        <f t="shared" si="21"/>
        <v>4896.7684461822155</v>
      </c>
      <c r="AR40" s="18">
        <f t="shared" si="22"/>
        <v>499.33579368056098</v>
      </c>
      <c r="AS40" s="21">
        <f t="shared" si="23"/>
        <v>424.03595599353235</v>
      </c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</row>
    <row r="41" spans="1:56" s="23" customFormat="1" ht="31.5" x14ac:dyDescent="0.25">
      <c r="A41" s="24">
        <v>37</v>
      </c>
      <c r="B41" s="139" t="s">
        <v>168</v>
      </c>
      <c r="C41" s="30" t="s">
        <v>536</v>
      </c>
      <c r="D41" s="30" t="s">
        <v>537</v>
      </c>
      <c r="E41" s="8" t="s">
        <v>36</v>
      </c>
      <c r="F41" s="26"/>
      <c r="G41" s="41"/>
      <c r="H41" s="30"/>
      <c r="I41" s="33"/>
      <c r="J41" s="33"/>
      <c r="K41" s="43"/>
      <c r="L41" s="172">
        <v>54</v>
      </c>
      <c r="M41" s="44">
        <v>13500000</v>
      </c>
      <c r="N41" s="36"/>
      <c r="O41" s="36"/>
      <c r="P41" s="36"/>
      <c r="Q41" s="36">
        <v>0</v>
      </c>
      <c r="R41" s="36"/>
      <c r="S41" s="44"/>
      <c r="T41" s="36"/>
      <c r="U41" s="44">
        <v>500000</v>
      </c>
      <c r="V41" s="38"/>
      <c r="W41" s="36"/>
      <c r="X41" s="39"/>
      <c r="Y41" s="36"/>
      <c r="Z41" s="36"/>
      <c r="AA41" s="36"/>
      <c r="AB41" s="36"/>
      <c r="AC41" s="36"/>
      <c r="AD41" s="36"/>
      <c r="AE41" s="36"/>
      <c r="AF41" s="15">
        <f t="shared" si="14"/>
        <v>500000</v>
      </c>
      <c r="AG41" s="16">
        <f t="shared" si="15"/>
        <v>14000000</v>
      </c>
      <c r="AH41" s="17">
        <f t="shared" si="24"/>
        <v>565604.29419879557</v>
      </c>
      <c r="AI41" s="17">
        <f t="shared" si="16"/>
        <v>61656.605941106987</v>
      </c>
      <c r="AJ41" s="17">
        <f t="shared" si="17"/>
        <v>56560.429419879547</v>
      </c>
      <c r="AK41" s="28">
        <f t="shared" si="11"/>
        <v>14683821.329559783</v>
      </c>
      <c r="AL41" s="18">
        <f t="shared" si="18"/>
        <v>9544.4838642138584</v>
      </c>
      <c r="AM41" s="18">
        <f t="shared" si="19"/>
        <v>0</v>
      </c>
      <c r="AN41" s="19">
        <f t="shared" si="12"/>
        <v>9544.4838642138584</v>
      </c>
      <c r="AO41" s="18">
        <f t="shared" si="20"/>
        <v>181.45601939030598</v>
      </c>
      <c r="AP41" s="20">
        <f t="shared" si="13"/>
        <v>9725.9398836041637</v>
      </c>
      <c r="AQ41" s="21">
        <f t="shared" si="21"/>
        <v>8259.2681491566545</v>
      </c>
      <c r="AR41" s="18">
        <f t="shared" si="22"/>
        <v>842.21053875670975</v>
      </c>
      <c r="AS41" s="21">
        <f t="shared" si="23"/>
        <v>715.20518951219788</v>
      </c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</row>
    <row r="42" spans="1:56" s="23" customFormat="1" ht="15.75" x14ac:dyDescent="0.25">
      <c r="A42" s="24">
        <v>38</v>
      </c>
      <c r="B42" s="139" t="s">
        <v>168</v>
      </c>
      <c r="C42" s="9" t="s">
        <v>538</v>
      </c>
      <c r="D42" s="8" t="s">
        <v>537</v>
      </c>
      <c r="E42" s="8" t="s">
        <v>36</v>
      </c>
      <c r="F42" s="41"/>
      <c r="G42" s="41"/>
      <c r="H42" s="33"/>
      <c r="I42" s="33"/>
      <c r="J42" s="33"/>
      <c r="K42" s="45"/>
      <c r="L42" s="172">
        <v>63</v>
      </c>
      <c r="M42" s="36">
        <v>15750000</v>
      </c>
      <c r="N42" s="36"/>
      <c r="O42" s="36"/>
      <c r="P42" s="36"/>
      <c r="Q42" s="36">
        <v>0</v>
      </c>
      <c r="R42" s="36"/>
      <c r="S42" s="36"/>
      <c r="T42" s="36"/>
      <c r="U42" s="36">
        <v>500000</v>
      </c>
      <c r="V42" s="38"/>
      <c r="W42" s="36"/>
      <c r="X42" s="39"/>
      <c r="Y42" s="36"/>
      <c r="Z42" s="36"/>
      <c r="AA42" s="36"/>
      <c r="AB42" s="36"/>
      <c r="AC42" s="36"/>
      <c r="AD42" s="36"/>
      <c r="AE42" s="36"/>
      <c r="AF42" s="15">
        <f t="shared" si="14"/>
        <v>500000</v>
      </c>
      <c r="AG42" s="16">
        <f t="shared" si="15"/>
        <v>16250000</v>
      </c>
      <c r="AH42" s="17">
        <f t="shared" si="24"/>
        <v>656504.98433788761</v>
      </c>
      <c r="AI42" s="17">
        <f t="shared" si="16"/>
        <v>61656.605941106987</v>
      </c>
      <c r="AJ42" s="17">
        <f t="shared" si="17"/>
        <v>65650.498433788758</v>
      </c>
      <c r="AK42" s="28">
        <f t="shared" si="11"/>
        <v>17033812.088712782</v>
      </c>
      <c r="AL42" s="18">
        <f t="shared" si="18"/>
        <v>11071.977857663307</v>
      </c>
      <c r="AM42" s="18">
        <f t="shared" si="19"/>
        <v>0</v>
      </c>
      <c r="AN42" s="19">
        <f t="shared" si="12"/>
        <v>11071.977857663307</v>
      </c>
      <c r="AO42" s="18">
        <f t="shared" si="20"/>
        <v>211.69868928869033</v>
      </c>
      <c r="AP42" s="20">
        <f t="shared" si="13"/>
        <v>11283.676546951998</v>
      </c>
      <c r="AQ42" s="21">
        <f t="shared" si="21"/>
        <v>9582.0981236716361</v>
      </c>
      <c r="AR42" s="18">
        <f t="shared" si="22"/>
        <v>976.99745415966868</v>
      </c>
      <c r="AS42" s="21">
        <f t="shared" si="23"/>
        <v>829.66623807239057</v>
      </c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</row>
    <row r="43" spans="1:56" s="23" customFormat="1" ht="15.75" x14ac:dyDescent="0.25">
      <c r="A43" s="24">
        <v>39</v>
      </c>
      <c r="B43" s="139" t="s">
        <v>168</v>
      </c>
      <c r="C43" s="9" t="s">
        <v>539</v>
      </c>
      <c r="D43" s="8" t="s">
        <v>540</v>
      </c>
      <c r="E43" s="8" t="s">
        <v>36</v>
      </c>
      <c r="F43" s="41"/>
      <c r="G43" s="41"/>
      <c r="H43" s="33"/>
      <c r="I43" s="33"/>
      <c r="J43" s="33"/>
      <c r="K43" s="45"/>
      <c r="L43" s="172">
        <v>54</v>
      </c>
      <c r="M43" s="36">
        <v>3900000</v>
      </c>
      <c r="N43" s="36"/>
      <c r="O43" s="36"/>
      <c r="P43" s="36"/>
      <c r="Q43" s="36">
        <v>0</v>
      </c>
      <c r="R43" s="36"/>
      <c r="S43" s="36"/>
      <c r="T43" s="36"/>
      <c r="U43" s="36">
        <v>0</v>
      </c>
      <c r="V43" s="38"/>
      <c r="W43" s="36"/>
      <c r="X43" s="39"/>
      <c r="Y43" s="36"/>
      <c r="Z43" s="36"/>
      <c r="AA43" s="36"/>
      <c r="AB43" s="36"/>
      <c r="AC43" s="36"/>
      <c r="AD43" s="36"/>
      <c r="AE43" s="36"/>
      <c r="AF43" s="15">
        <f t="shared" si="14"/>
        <v>0</v>
      </c>
      <c r="AG43" s="16">
        <f t="shared" si="15"/>
        <v>3900000</v>
      </c>
      <c r="AH43" s="17">
        <f t="shared" si="24"/>
        <v>157561.19624109304</v>
      </c>
      <c r="AI43" s="17">
        <f t="shared" si="16"/>
        <v>0</v>
      </c>
      <c r="AJ43" s="17">
        <f t="shared" si="17"/>
        <v>15756.119624109302</v>
      </c>
      <c r="AK43" s="28">
        <f t="shared" si="11"/>
        <v>4073317.3158652023</v>
      </c>
      <c r="AL43" s="18">
        <f t="shared" si="18"/>
        <v>2647.6562553123813</v>
      </c>
      <c r="AM43" s="18">
        <f t="shared" si="19"/>
        <v>0</v>
      </c>
      <c r="AN43" s="19">
        <f t="shared" si="12"/>
        <v>2647.6562553123813</v>
      </c>
      <c r="AO43" s="18">
        <f t="shared" si="20"/>
        <v>52.420627823866177</v>
      </c>
      <c r="AP43" s="20">
        <f t="shared" si="13"/>
        <v>2700.0768831362475</v>
      </c>
      <c r="AQ43" s="21">
        <f t="shared" si="21"/>
        <v>2292.9052891593014</v>
      </c>
      <c r="AR43" s="18">
        <f t="shared" si="22"/>
        <v>233.63065336512886</v>
      </c>
      <c r="AS43" s="21">
        <f t="shared" si="23"/>
        <v>198.39915083766743</v>
      </c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</row>
    <row r="44" spans="1:56" s="23" customFormat="1" ht="15.75" x14ac:dyDescent="0.25">
      <c r="A44" s="24">
        <v>40</v>
      </c>
      <c r="B44" s="139" t="s">
        <v>168</v>
      </c>
      <c r="C44" s="9" t="s">
        <v>541</v>
      </c>
      <c r="D44" s="8" t="s">
        <v>542</v>
      </c>
      <c r="E44" s="8" t="s">
        <v>36</v>
      </c>
      <c r="F44" s="41"/>
      <c r="G44" s="41"/>
      <c r="H44" s="33"/>
      <c r="I44" s="33"/>
      <c r="J44" s="33"/>
      <c r="K44" s="45"/>
      <c r="L44" s="172">
        <v>22</v>
      </c>
      <c r="M44" s="36">
        <v>1800000</v>
      </c>
      <c r="N44" s="36"/>
      <c r="O44" s="36"/>
      <c r="P44" s="36"/>
      <c r="Q44" s="36">
        <v>0</v>
      </c>
      <c r="R44" s="36"/>
      <c r="S44" s="36"/>
      <c r="T44" s="36"/>
      <c r="U44" s="36">
        <v>0</v>
      </c>
      <c r="V44" s="38"/>
      <c r="W44" s="36"/>
      <c r="X44" s="39"/>
      <c r="Y44" s="36"/>
      <c r="Z44" s="36"/>
      <c r="AA44" s="36"/>
      <c r="AB44" s="36"/>
      <c r="AC44" s="36"/>
      <c r="AD44" s="36"/>
      <c r="AE44" s="36"/>
      <c r="AF44" s="15">
        <f t="shared" si="14"/>
        <v>0</v>
      </c>
      <c r="AG44" s="16">
        <f t="shared" si="15"/>
        <v>1800000</v>
      </c>
      <c r="AH44" s="17">
        <f t="shared" si="24"/>
        <v>72720.552111273704</v>
      </c>
      <c r="AI44" s="17">
        <f t="shared" si="16"/>
        <v>0</v>
      </c>
      <c r="AJ44" s="17">
        <f t="shared" si="17"/>
        <v>7272.0552111273701</v>
      </c>
      <c r="AK44" s="28">
        <f t="shared" si="11"/>
        <v>1879992.6073224009</v>
      </c>
      <c r="AL44" s="18">
        <f t="shared" si="18"/>
        <v>1221.9951947595605</v>
      </c>
      <c r="AM44" s="18">
        <f t="shared" si="19"/>
        <v>0</v>
      </c>
      <c r="AN44" s="19">
        <f t="shared" si="12"/>
        <v>1221.9951947595605</v>
      </c>
      <c r="AO44" s="18">
        <f t="shared" si="20"/>
        <v>24.194135918707467</v>
      </c>
      <c r="AP44" s="20">
        <f t="shared" si="13"/>
        <v>1246.1893306782679</v>
      </c>
      <c r="AQ44" s="21">
        <f t="shared" si="21"/>
        <v>1058.263979611985</v>
      </c>
      <c r="AR44" s="18">
        <f t="shared" si="22"/>
        <v>107.82953232236716</v>
      </c>
      <c r="AS44" s="21">
        <f t="shared" si="23"/>
        <v>91.568838848154186</v>
      </c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</row>
    <row r="45" spans="1:56" s="23" customFormat="1" ht="15.75" x14ac:dyDescent="0.25">
      <c r="A45" s="24">
        <v>41</v>
      </c>
      <c r="B45" s="139" t="s">
        <v>168</v>
      </c>
      <c r="C45" s="9" t="s">
        <v>543</v>
      </c>
      <c r="D45" s="8" t="s">
        <v>542</v>
      </c>
      <c r="E45" s="8" t="s">
        <v>36</v>
      </c>
      <c r="F45" s="41"/>
      <c r="G45" s="41"/>
      <c r="H45" s="33"/>
      <c r="I45" s="33"/>
      <c r="J45" s="33"/>
      <c r="K45" s="45"/>
      <c r="L45" s="172">
        <v>18</v>
      </c>
      <c r="M45" s="36">
        <v>3000000</v>
      </c>
      <c r="N45" s="36"/>
      <c r="O45" s="36"/>
      <c r="P45" s="36"/>
      <c r="Q45" s="36">
        <v>0</v>
      </c>
      <c r="R45" s="36"/>
      <c r="S45" s="36"/>
      <c r="T45" s="36"/>
      <c r="U45" s="36">
        <v>0</v>
      </c>
      <c r="V45" s="38"/>
      <c r="W45" s="36"/>
      <c r="X45" s="39"/>
      <c r="Y45" s="36"/>
      <c r="Z45" s="36"/>
      <c r="AA45" s="36"/>
      <c r="AB45" s="36"/>
      <c r="AC45" s="36"/>
      <c r="AD45" s="36"/>
      <c r="AE45" s="36"/>
      <c r="AF45" s="15">
        <f t="shared" si="14"/>
        <v>0</v>
      </c>
      <c r="AG45" s="16">
        <f t="shared" si="15"/>
        <v>3000000</v>
      </c>
      <c r="AH45" s="17">
        <f t="shared" si="24"/>
        <v>121200.92018545618</v>
      </c>
      <c r="AI45" s="17">
        <f t="shared" si="16"/>
        <v>0</v>
      </c>
      <c r="AJ45" s="17">
        <f t="shared" si="17"/>
        <v>12120.092018545618</v>
      </c>
      <c r="AK45" s="28">
        <f t="shared" si="11"/>
        <v>3133321.0122040017</v>
      </c>
      <c r="AL45" s="18">
        <f t="shared" si="18"/>
        <v>2036.658657932601</v>
      </c>
      <c r="AM45" s="18">
        <f t="shared" si="19"/>
        <v>0</v>
      </c>
      <c r="AN45" s="19">
        <f t="shared" si="12"/>
        <v>2036.658657932601</v>
      </c>
      <c r="AO45" s="18">
        <f t="shared" si="20"/>
        <v>40.323559864512447</v>
      </c>
      <c r="AP45" s="20">
        <f t="shared" si="13"/>
        <v>2076.9822177971137</v>
      </c>
      <c r="AQ45" s="21">
        <f t="shared" si="21"/>
        <v>1763.7732993533089</v>
      </c>
      <c r="AR45" s="18">
        <f t="shared" si="22"/>
        <v>179.71588720394527</v>
      </c>
      <c r="AS45" s="21">
        <f t="shared" si="23"/>
        <v>152.61473141359031</v>
      </c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</row>
    <row r="46" spans="1:56" s="23" customFormat="1" ht="31.5" x14ac:dyDescent="0.25">
      <c r="A46" s="24">
        <v>42</v>
      </c>
      <c r="B46" s="139" t="s">
        <v>168</v>
      </c>
      <c r="C46" s="9" t="s">
        <v>544</v>
      </c>
      <c r="D46" s="8" t="s">
        <v>542</v>
      </c>
      <c r="E46" s="8" t="s">
        <v>36</v>
      </c>
      <c r="F46" s="41"/>
      <c r="G46" s="41"/>
      <c r="H46" s="33"/>
      <c r="I46" s="33"/>
      <c r="J46" s="33"/>
      <c r="K46" s="45"/>
      <c r="L46" s="172">
        <v>18</v>
      </c>
      <c r="M46" s="36">
        <v>3600000</v>
      </c>
      <c r="N46" s="36"/>
      <c r="O46" s="36"/>
      <c r="P46" s="36"/>
      <c r="Q46" s="36">
        <v>0</v>
      </c>
      <c r="R46" s="36"/>
      <c r="S46" s="36"/>
      <c r="T46" s="36"/>
      <c r="U46" s="36">
        <v>0</v>
      </c>
      <c r="V46" s="38"/>
      <c r="W46" s="36"/>
      <c r="X46" s="39"/>
      <c r="Y46" s="36"/>
      <c r="Z46" s="36"/>
      <c r="AA46" s="36"/>
      <c r="AB46" s="36"/>
      <c r="AC46" s="36"/>
      <c r="AD46" s="36"/>
      <c r="AE46" s="36"/>
      <c r="AF46" s="15">
        <f t="shared" si="14"/>
        <v>0</v>
      </c>
      <c r="AG46" s="16">
        <f t="shared" si="15"/>
        <v>3600000</v>
      </c>
      <c r="AH46" s="17">
        <f t="shared" si="24"/>
        <v>145441.10422254741</v>
      </c>
      <c r="AI46" s="17">
        <f t="shared" si="16"/>
        <v>0</v>
      </c>
      <c r="AJ46" s="17">
        <f t="shared" si="17"/>
        <v>14544.11042225474</v>
      </c>
      <c r="AK46" s="28">
        <f t="shared" si="11"/>
        <v>3759985.2146448018</v>
      </c>
      <c r="AL46" s="18">
        <f t="shared" si="18"/>
        <v>2443.990389519121</v>
      </c>
      <c r="AM46" s="18">
        <f t="shared" si="19"/>
        <v>0</v>
      </c>
      <c r="AN46" s="19">
        <f t="shared" si="12"/>
        <v>2443.990389519121</v>
      </c>
      <c r="AO46" s="18">
        <f t="shared" si="20"/>
        <v>48.388271837414933</v>
      </c>
      <c r="AP46" s="20">
        <f t="shared" si="13"/>
        <v>2492.3786613565358</v>
      </c>
      <c r="AQ46" s="21">
        <f t="shared" si="21"/>
        <v>2116.5279592239699</v>
      </c>
      <c r="AR46" s="18">
        <f t="shared" si="22"/>
        <v>215.65906464473431</v>
      </c>
      <c r="AS46" s="21">
        <f t="shared" si="23"/>
        <v>183.13767769630837</v>
      </c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</row>
    <row r="47" spans="1:56" s="23" customFormat="1" ht="15.75" x14ac:dyDescent="0.25">
      <c r="A47" s="24">
        <v>43</v>
      </c>
      <c r="B47" s="139" t="s">
        <v>168</v>
      </c>
      <c r="C47" s="9" t="s">
        <v>545</v>
      </c>
      <c r="D47" s="8" t="s">
        <v>546</v>
      </c>
      <c r="E47" s="8" t="s">
        <v>36</v>
      </c>
      <c r="F47" s="41"/>
      <c r="G47" s="41"/>
      <c r="H47" s="33"/>
      <c r="I47" s="33"/>
      <c r="J47" s="33"/>
      <c r="K47" s="45"/>
      <c r="L47" s="172"/>
      <c r="M47" s="36">
        <v>10000000</v>
      </c>
      <c r="N47" s="36"/>
      <c r="O47" s="36"/>
      <c r="P47" s="36"/>
      <c r="Q47" s="36">
        <v>0</v>
      </c>
      <c r="R47" s="36"/>
      <c r="S47" s="36"/>
      <c r="T47" s="36"/>
      <c r="U47" s="36">
        <v>0</v>
      </c>
      <c r="V47" s="38"/>
      <c r="W47" s="36"/>
      <c r="X47" s="39"/>
      <c r="Y47" s="36"/>
      <c r="Z47" s="36"/>
      <c r="AA47" s="36"/>
      <c r="AB47" s="36"/>
      <c r="AC47" s="36"/>
      <c r="AD47" s="36"/>
      <c r="AE47" s="36"/>
      <c r="AF47" s="15">
        <f t="shared" si="14"/>
        <v>0</v>
      </c>
      <c r="AG47" s="16">
        <f t="shared" si="15"/>
        <v>10000000</v>
      </c>
      <c r="AH47" s="17">
        <f t="shared" si="24"/>
        <v>404003.06728485395</v>
      </c>
      <c r="AI47" s="17">
        <f t="shared" si="16"/>
        <v>0</v>
      </c>
      <c r="AJ47" s="17">
        <f t="shared" si="17"/>
        <v>40400.30672848539</v>
      </c>
      <c r="AK47" s="28">
        <f t="shared" si="11"/>
        <v>10444403.37401334</v>
      </c>
      <c r="AL47" s="18">
        <f t="shared" si="18"/>
        <v>6788.8621931086709</v>
      </c>
      <c r="AM47" s="18">
        <f t="shared" si="19"/>
        <v>0</v>
      </c>
      <c r="AN47" s="19">
        <f t="shared" si="12"/>
        <v>6788.8621931086709</v>
      </c>
      <c r="AO47" s="18">
        <f t="shared" si="20"/>
        <v>134.41186621504147</v>
      </c>
      <c r="AP47" s="20">
        <f t="shared" si="13"/>
        <v>6923.2740593237122</v>
      </c>
      <c r="AQ47" s="21">
        <f t="shared" si="21"/>
        <v>5879.244331177696</v>
      </c>
      <c r="AR47" s="18">
        <f t="shared" si="22"/>
        <v>599.05295734648428</v>
      </c>
      <c r="AS47" s="21">
        <f t="shared" si="23"/>
        <v>508.71577137863443</v>
      </c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</row>
    <row r="48" spans="1:56" s="23" customFormat="1" ht="15.75" x14ac:dyDescent="0.25">
      <c r="A48" s="24">
        <v>44</v>
      </c>
      <c r="B48" s="139" t="s">
        <v>168</v>
      </c>
      <c r="C48" s="9" t="s">
        <v>547</v>
      </c>
      <c r="D48" s="8" t="s">
        <v>548</v>
      </c>
      <c r="E48" s="8" t="s">
        <v>36</v>
      </c>
      <c r="F48" s="41"/>
      <c r="G48" s="41"/>
      <c r="H48" s="33"/>
      <c r="I48" s="33"/>
      <c r="J48" s="33"/>
      <c r="K48" s="45"/>
      <c r="L48" s="172">
        <v>28</v>
      </c>
      <c r="M48" s="36">
        <v>7500000</v>
      </c>
      <c r="N48" s="36"/>
      <c r="O48" s="36"/>
      <c r="P48" s="36"/>
      <c r="Q48" s="36">
        <v>1334000</v>
      </c>
      <c r="R48" s="36"/>
      <c r="S48" s="36"/>
      <c r="T48" s="36"/>
      <c r="U48" s="36">
        <v>2613000</v>
      </c>
      <c r="V48" s="38"/>
      <c r="W48" s="36"/>
      <c r="X48" s="39"/>
      <c r="Y48" s="36"/>
      <c r="Z48" s="36"/>
      <c r="AA48" s="36"/>
      <c r="AB48" s="36"/>
      <c r="AC48" s="36"/>
      <c r="AD48" s="36"/>
      <c r="AE48" s="36"/>
      <c r="AF48" s="15">
        <f t="shared" si="14"/>
        <v>3947000</v>
      </c>
      <c r="AG48" s="16">
        <f t="shared" si="15"/>
        <v>11447000</v>
      </c>
      <c r="AH48" s="17">
        <f t="shared" si="24"/>
        <v>462462.31112097233</v>
      </c>
      <c r="AI48" s="17">
        <f t="shared" si="16"/>
        <v>486717.24729909858</v>
      </c>
      <c r="AJ48" s="17">
        <f t="shared" si="17"/>
        <v>46246.23111209723</v>
      </c>
      <c r="AK48" s="28">
        <f t="shared" si="11"/>
        <v>12442425.789532168</v>
      </c>
      <c r="AL48" s="18">
        <f t="shared" si="18"/>
        <v>8087.5767631959088</v>
      </c>
      <c r="AM48" s="18">
        <f t="shared" si="19"/>
        <v>0</v>
      </c>
      <c r="AN48" s="19">
        <f t="shared" si="12"/>
        <v>8087.5767631959088</v>
      </c>
      <c r="AO48" s="18">
        <f t="shared" si="20"/>
        <v>100.8088996612811</v>
      </c>
      <c r="AP48" s="20">
        <f t="shared" si="13"/>
        <v>8188.3856628571903</v>
      </c>
      <c r="AQ48" s="21">
        <f t="shared" si="21"/>
        <v>6953.5771048983252</v>
      </c>
      <c r="AR48" s="18">
        <f t="shared" si="22"/>
        <v>713.65224980958203</v>
      </c>
      <c r="AS48" s="21">
        <f t="shared" si="23"/>
        <v>606.03349053829697</v>
      </c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</row>
    <row r="49" spans="1:56" s="23" customFormat="1" ht="31.5" x14ac:dyDescent="0.25">
      <c r="A49" s="24">
        <v>45</v>
      </c>
      <c r="B49" s="139" t="s">
        <v>168</v>
      </c>
      <c r="C49" s="9" t="s">
        <v>549</v>
      </c>
      <c r="D49" s="8" t="s">
        <v>550</v>
      </c>
      <c r="E49" s="8" t="s">
        <v>36</v>
      </c>
      <c r="F49" s="41"/>
      <c r="G49" s="41"/>
      <c r="H49" s="33"/>
      <c r="I49" s="33"/>
      <c r="J49" s="33"/>
      <c r="K49" s="45"/>
      <c r="L49" s="172"/>
      <c r="M49" s="36">
        <v>45995000</v>
      </c>
      <c r="N49" s="36"/>
      <c r="O49" s="36"/>
      <c r="P49" s="36"/>
      <c r="Q49" s="36">
        <v>45995000</v>
      </c>
      <c r="R49" s="36"/>
      <c r="S49" s="36"/>
      <c r="T49" s="36"/>
      <c r="U49" s="36">
        <v>0</v>
      </c>
      <c r="V49" s="38"/>
      <c r="W49" s="36"/>
      <c r="X49" s="39"/>
      <c r="Y49" s="36"/>
      <c r="Z49" s="36"/>
      <c r="AA49" s="36"/>
      <c r="AB49" s="36"/>
      <c r="AC49" s="36"/>
      <c r="AD49" s="36"/>
      <c r="AE49" s="36"/>
      <c r="AF49" s="15">
        <f t="shared" si="14"/>
        <v>45995000</v>
      </c>
      <c r="AG49" s="16">
        <f t="shared" si="15"/>
        <v>91990000</v>
      </c>
      <c r="AH49" s="17">
        <f t="shared" si="24"/>
        <v>3716424.2159533715</v>
      </c>
      <c r="AI49" s="17">
        <f t="shared" si="16"/>
        <v>5671791.1805224316</v>
      </c>
      <c r="AJ49" s="17">
        <f t="shared" si="17"/>
        <v>371642.4215953371</v>
      </c>
      <c r="AK49" s="28">
        <f t="shared" si="11"/>
        <v>101749857.81807113</v>
      </c>
      <c r="AL49" s="18">
        <f t="shared" si="18"/>
        <v>66137.407581746229</v>
      </c>
      <c r="AM49" s="18">
        <f t="shared" si="19"/>
        <v>0</v>
      </c>
      <c r="AN49" s="19">
        <f t="shared" si="12"/>
        <v>66137.407581746229</v>
      </c>
      <c r="AO49" s="18">
        <f t="shared" si="20"/>
        <v>618.22737865608326</v>
      </c>
      <c r="AP49" s="20">
        <f t="shared" si="13"/>
        <v>66755.634960402313</v>
      </c>
      <c r="AQ49" s="21">
        <f t="shared" si="21"/>
        <v>56688.885208373642</v>
      </c>
      <c r="AR49" s="18">
        <f t="shared" si="22"/>
        <v>5836.0014500357183</v>
      </c>
      <c r="AS49" s="21">
        <f t="shared" si="23"/>
        <v>4955.9324313703319</v>
      </c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</row>
    <row r="50" spans="1:56" s="23" customFormat="1" ht="94.5" x14ac:dyDescent="0.25">
      <c r="A50" s="24">
        <v>46</v>
      </c>
      <c r="B50" s="139" t="s">
        <v>168</v>
      </c>
      <c r="C50" s="9" t="s">
        <v>549</v>
      </c>
      <c r="D50" s="8" t="s">
        <v>551</v>
      </c>
      <c r="E50" s="8" t="s">
        <v>36</v>
      </c>
      <c r="F50" s="41"/>
      <c r="G50" s="41"/>
      <c r="H50" s="33"/>
      <c r="I50" s="33"/>
      <c r="J50" s="33"/>
      <c r="K50" s="45"/>
      <c r="L50" s="172"/>
      <c r="M50" s="36">
        <v>17647000</v>
      </c>
      <c r="N50" s="36"/>
      <c r="O50" s="36"/>
      <c r="P50" s="36"/>
      <c r="Q50" s="36">
        <v>163185000</v>
      </c>
      <c r="R50" s="36"/>
      <c r="S50" s="36"/>
      <c r="T50" s="36"/>
      <c r="U50" s="36">
        <v>51386000</v>
      </c>
      <c r="V50" s="38"/>
      <c r="W50" s="36"/>
      <c r="X50" s="39"/>
      <c r="Y50" s="36"/>
      <c r="Z50" s="36"/>
      <c r="AA50" s="36"/>
      <c r="AB50" s="36"/>
      <c r="AC50" s="36"/>
      <c r="AD50" s="36"/>
      <c r="AE50" s="36"/>
      <c r="AF50" s="15">
        <f t="shared" si="14"/>
        <v>214571000</v>
      </c>
      <c r="AG50" s="16">
        <f t="shared" si="15"/>
        <v>232218000</v>
      </c>
      <c r="AH50" s="17">
        <f t="shared" si="24"/>
        <v>9381678.4278754219</v>
      </c>
      <c r="AI50" s="17">
        <f t="shared" si="16"/>
        <v>26459439.186778534</v>
      </c>
      <c r="AJ50" s="17">
        <f t="shared" si="17"/>
        <v>938167.84278754203</v>
      </c>
      <c r="AK50" s="28">
        <f t="shared" si="11"/>
        <v>268997285.45744151</v>
      </c>
      <c r="AL50" s="18">
        <f t="shared" si="18"/>
        <v>174848.23554733698</v>
      </c>
      <c r="AM50" s="18">
        <f t="shared" si="19"/>
        <v>0</v>
      </c>
      <c r="AN50" s="19">
        <f t="shared" si="12"/>
        <v>174848.23554733698</v>
      </c>
      <c r="AO50" s="18">
        <f t="shared" si="20"/>
        <v>237.19662030968371</v>
      </c>
      <c r="AP50" s="20">
        <f t="shared" si="13"/>
        <v>175085.43216764668</v>
      </c>
      <c r="AQ50" s="21">
        <f t="shared" si="21"/>
        <v>148682.54899676554</v>
      </c>
      <c r="AR50" s="18">
        <f t="shared" si="22"/>
        <v>15428.705077821609</v>
      </c>
      <c r="AS50" s="21">
        <f t="shared" si="23"/>
        <v>13102.056352086109</v>
      </c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</row>
    <row r="51" spans="1:56" s="23" customFormat="1" ht="31.5" x14ac:dyDescent="0.25">
      <c r="A51" s="24">
        <v>47</v>
      </c>
      <c r="B51" s="139" t="s">
        <v>168</v>
      </c>
      <c r="C51" s="9" t="s">
        <v>552</v>
      </c>
      <c r="D51" s="8" t="s">
        <v>553</v>
      </c>
      <c r="E51" s="8" t="s">
        <v>36</v>
      </c>
      <c r="F51" s="41"/>
      <c r="G51" s="41"/>
      <c r="H51" s="33"/>
      <c r="I51" s="33"/>
      <c r="J51" s="33"/>
      <c r="K51" s="45"/>
      <c r="L51" s="172">
        <v>1456</v>
      </c>
      <c r="M51" s="36">
        <v>647192000</v>
      </c>
      <c r="N51" s="36"/>
      <c r="O51" s="36"/>
      <c r="P51" s="36"/>
      <c r="Q51" s="36">
        <v>0</v>
      </c>
      <c r="R51" s="36"/>
      <c r="S51" s="36"/>
      <c r="T51" s="36"/>
      <c r="U51" s="36">
        <v>42551000</v>
      </c>
      <c r="V51" s="38"/>
      <c r="W51" s="36"/>
      <c r="X51" s="39"/>
      <c r="Y51" s="36"/>
      <c r="Z51" s="36"/>
      <c r="AA51" s="36"/>
      <c r="AB51" s="36"/>
      <c r="AC51" s="36"/>
      <c r="AD51" s="36"/>
      <c r="AE51" s="36"/>
      <c r="AF51" s="15">
        <f t="shared" si="14"/>
        <v>42551000</v>
      </c>
      <c r="AG51" s="16">
        <f t="shared" si="15"/>
        <v>689743000</v>
      </c>
      <c r="AH51" s="17">
        <f t="shared" si="24"/>
        <v>27865828.7638257</v>
      </c>
      <c r="AI51" s="17">
        <f t="shared" si="16"/>
        <v>5247100.4788000872</v>
      </c>
      <c r="AJ51" s="17">
        <f t="shared" si="17"/>
        <v>2786582.8763825698</v>
      </c>
      <c r="AK51" s="28">
        <f t="shared" si="11"/>
        <v>725642512.1190083</v>
      </c>
      <c r="AL51" s="18">
        <f t="shared" si="18"/>
        <v>471667.63287735538</v>
      </c>
      <c r="AM51" s="18">
        <f t="shared" si="19"/>
        <v>0</v>
      </c>
      <c r="AN51" s="19">
        <f t="shared" si="12"/>
        <v>471667.63287735538</v>
      </c>
      <c r="AO51" s="18">
        <f t="shared" si="20"/>
        <v>8699.0284519445122</v>
      </c>
      <c r="AP51" s="20">
        <f t="shared" si="13"/>
        <v>480366.66132929991</v>
      </c>
      <c r="AQ51" s="21">
        <f t="shared" si="21"/>
        <v>407927.36880084145</v>
      </c>
      <c r="AR51" s="18">
        <f t="shared" si="22"/>
        <v>41620.212978636417</v>
      </c>
      <c r="AS51" s="21">
        <f t="shared" si="23"/>
        <v>35343.884861458042</v>
      </c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</row>
    <row r="52" spans="1:56" s="23" customFormat="1" ht="15.75" x14ac:dyDescent="0.25">
      <c r="A52" s="24">
        <v>48</v>
      </c>
      <c r="B52" s="139" t="s">
        <v>168</v>
      </c>
      <c r="C52" s="9" t="s">
        <v>554</v>
      </c>
      <c r="D52" s="8" t="s">
        <v>555</v>
      </c>
      <c r="E52" s="8" t="s">
        <v>36</v>
      </c>
      <c r="F52" s="41"/>
      <c r="G52" s="41"/>
      <c r="H52" s="33"/>
      <c r="I52" s="33"/>
      <c r="J52" s="33"/>
      <c r="K52" s="45"/>
      <c r="L52" s="172"/>
      <c r="M52" s="36">
        <v>0</v>
      </c>
      <c r="N52" s="36"/>
      <c r="O52" s="36"/>
      <c r="P52" s="36"/>
      <c r="Q52" s="36">
        <v>663255000</v>
      </c>
      <c r="R52" s="36"/>
      <c r="S52" s="36"/>
      <c r="T52" s="36"/>
      <c r="U52" s="36">
        <v>110000000</v>
      </c>
      <c r="V52" s="38"/>
      <c r="W52" s="36"/>
      <c r="X52" s="39"/>
      <c r="Y52" s="36"/>
      <c r="Z52" s="36"/>
      <c r="AA52" s="36"/>
      <c r="AB52" s="36"/>
      <c r="AC52" s="36"/>
      <c r="AD52" s="36"/>
      <c r="AE52" s="36"/>
      <c r="AF52" s="15">
        <f t="shared" si="14"/>
        <v>773255000</v>
      </c>
      <c r="AG52" s="16">
        <f t="shared" si="15"/>
        <v>773255000</v>
      </c>
      <c r="AH52" s="17">
        <f t="shared" si="24"/>
        <v>31239739.179334972</v>
      </c>
      <c r="AI52" s="17">
        <f t="shared" si="16"/>
        <v>95352557.653981373</v>
      </c>
      <c r="AJ52" s="17">
        <f t="shared" si="17"/>
        <v>3123973.9179334971</v>
      </c>
      <c r="AK52" s="28">
        <f t="shared" si="11"/>
        <v>902971270.75124979</v>
      </c>
      <c r="AL52" s="18">
        <f t="shared" si="18"/>
        <v>586931.32598831237</v>
      </c>
      <c r="AM52" s="18">
        <f t="shared" si="19"/>
        <v>0</v>
      </c>
      <c r="AN52" s="19">
        <f t="shared" si="12"/>
        <v>586931.32598831237</v>
      </c>
      <c r="AO52" s="18">
        <f t="shared" si="20"/>
        <v>0</v>
      </c>
      <c r="AP52" s="20">
        <f t="shared" si="13"/>
        <v>586931.32598831237</v>
      </c>
      <c r="AQ52" s="21">
        <f t="shared" si="21"/>
        <v>498422.08202927484</v>
      </c>
      <c r="AR52" s="18">
        <f t="shared" si="22"/>
        <v>51791.145053658882</v>
      </c>
      <c r="AS52" s="21">
        <f t="shared" si="23"/>
        <v>43981.040379567123</v>
      </c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</row>
    <row r="53" spans="1:56" s="23" customFormat="1" ht="31.5" x14ac:dyDescent="0.25">
      <c r="A53" s="24">
        <v>49</v>
      </c>
      <c r="B53" s="139" t="s">
        <v>168</v>
      </c>
      <c r="C53" s="9" t="s">
        <v>42</v>
      </c>
      <c r="D53" s="8" t="s">
        <v>556</v>
      </c>
      <c r="E53" s="8" t="s">
        <v>36</v>
      </c>
      <c r="F53" s="41"/>
      <c r="G53" s="41"/>
      <c r="H53" s="33"/>
      <c r="I53" s="33"/>
      <c r="J53" s="33"/>
      <c r="K53" s="45"/>
      <c r="L53" s="172">
        <v>77272.72</v>
      </c>
      <c r="M53" s="36">
        <v>4000000000</v>
      </c>
      <c r="N53" s="36"/>
      <c r="O53" s="36"/>
      <c r="P53" s="36"/>
      <c r="Q53" s="36">
        <v>24542000</v>
      </c>
      <c r="R53" s="36"/>
      <c r="S53" s="36"/>
      <c r="T53" s="36"/>
      <c r="U53" s="36">
        <v>0</v>
      </c>
      <c r="V53" s="38"/>
      <c r="W53" s="36"/>
      <c r="X53" s="39"/>
      <c r="Y53" s="36"/>
      <c r="Z53" s="36"/>
      <c r="AA53" s="36"/>
      <c r="AB53" s="36"/>
      <c r="AC53" s="36"/>
      <c r="AD53" s="36"/>
      <c r="AE53" s="36"/>
      <c r="AF53" s="15">
        <f t="shared" si="14"/>
        <v>24542000</v>
      </c>
      <c r="AG53" s="16">
        <f t="shared" si="15"/>
        <v>4024542000</v>
      </c>
      <c r="AH53" s="17">
        <f t="shared" si="24"/>
        <v>162592731.24167207</v>
      </c>
      <c r="AI53" s="17">
        <f t="shared" si="16"/>
        <v>3026352.8460132955</v>
      </c>
      <c r="AJ53" s="17">
        <f t="shared" si="17"/>
        <v>16259273.124167206</v>
      </c>
      <c r="AK53" s="28">
        <f t="shared" si="11"/>
        <v>4206420357.2118526</v>
      </c>
      <c r="AL53" s="18">
        <f t="shared" si="18"/>
        <v>2734173.2321877042</v>
      </c>
      <c r="AM53" s="18">
        <f t="shared" si="19"/>
        <v>0</v>
      </c>
      <c r="AN53" s="19">
        <f t="shared" si="12"/>
        <v>2734173.2321877042</v>
      </c>
      <c r="AO53" s="18">
        <f t="shared" si="20"/>
        <v>53764.746486016593</v>
      </c>
      <c r="AP53" s="20">
        <f t="shared" si="13"/>
        <v>2787937.9786737207</v>
      </c>
      <c r="AQ53" s="21">
        <f t="shared" si="21"/>
        <v>2367516.9314897237</v>
      </c>
      <c r="AR53" s="18">
        <f t="shared" si="22"/>
        <v>241264.95928909502</v>
      </c>
      <c r="AS53" s="21">
        <f t="shared" si="23"/>
        <v>204882.20342829949</v>
      </c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</row>
    <row r="54" spans="1:56" s="23" customFormat="1" ht="15.75" x14ac:dyDescent="0.25">
      <c r="A54" s="24">
        <v>50</v>
      </c>
      <c r="B54" s="139" t="s">
        <v>168</v>
      </c>
      <c r="C54" s="9" t="s">
        <v>557</v>
      </c>
      <c r="D54" s="8" t="s">
        <v>558</v>
      </c>
      <c r="E54" s="8" t="s">
        <v>36</v>
      </c>
      <c r="F54" s="41"/>
      <c r="G54" s="41"/>
      <c r="H54" s="33"/>
      <c r="I54" s="33"/>
      <c r="J54" s="33"/>
      <c r="K54" s="45"/>
      <c r="L54" s="172">
        <v>548</v>
      </c>
      <c r="M54" s="36">
        <v>137000000</v>
      </c>
      <c r="N54" s="36"/>
      <c r="O54" s="36"/>
      <c r="P54" s="36"/>
      <c r="Q54" s="36">
        <v>0</v>
      </c>
      <c r="R54" s="36"/>
      <c r="S54" s="36"/>
      <c r="T54" s="36"/>
      <c r="U54" s="36">
        <v>0</v>
      </c>
      <c r="V54" s="38"/>
      <c r="W54" s="36"/>
      <c r="X54" s="39"/>
      <c r="Y54" s="36"/>
      <c r="Z54" s="36"/>
      <c r="AA54" s="36"/>
      <c r="AB54" s="36"/>
      <c r="AC54" s="36"/>
      <c r="AD54" s="36"/>
      <c r="AE54" s="36"/>
      <c r="AF54" s="15">
        <f t="shared" si="14"/>
        <v>0</v>
      </c>
      <c r="AG54" s="16">
        <f t="shared" si="15"/>
        <v>137000000</v>
      </c>
      <c r="AH54" s="17">
        <f t="shared" si="24"/>
        <v>5534842.021802499</v>
      </c>
      <c r="AI54" s="17">
        <f t="shared" si="16"/>
        <v>0</v>
      </c>
      <c r="AJ54" s="17">
        <f t="shared" si="17"/>
        <v>553484.20218024985</v>
      </c>
      <c r="AK54" s="28">
        <f t="shared" si="11"/>
        <v>143088326.22398272</v>
      </c>
      <c r="AL54" s="18">
        <f t="shared" si="18"/>
        <v>93007.412045588761</v>
      </c>
      <c r="AM54" s="18">
        <f t="shared" si="19"/>
        <v>0</v>
      </c>
      <c r="AN54" s="19">
        <f t="shared" si="12"/>
        <v>93007.412045588761</v>
      </c>
      <c r="AO54" s="18">
        <f t="shared" si="20"/>
        <v>1841.4425671460683</v>
      </c>
      <c r="AP54" s="20">
        <f t="shared" si="13"/>
        <v>94848.854612734824</v>
      </c>
      <c r="AQ54" s="21">
        <f t="shared" si="21"/>
        <v>80545.647337134404</v>
      </c>
      <c r="AR54" s="18">
        <f t="shared" si="22"/>
        <v>8207.025515646832</v>
      </c>
      <c r="AS54" s="21">
        <f t="shared" si="23"/>
        <v>6969.4060678872893</v>
      </c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</row>
    <row r="55" spans="1:56" s="23" customFormat="1" ht="47.25" x14ac:dyDescent="0.25">
      <c r="A55" s="24">
        <v>51</v>
      </c>
      <c r="B55" s="139" t="s">
        <v>168</v>
      </c>
      <c r="C55" s="9" t="s">
        <v>559</v>
      </c>
      <c r="D55" s="8" t="s">
        <v>560</v>
      </c>
      <c r="E55" s="8" t="s">
        <v>36</v>
      </c>
      <c r="F55" s="41"/>
      <c r="G55" s="41"/>
      <c r="H55" s="33" t="s">
        <v>598</v>
      </c>
      <c r="I55" s="33"/>
      <c r="J55" s="33"/>
      <c r="K55" s="45"/>
      <c r="L55" s="172">
        <v>1090</v>
      </c>
      <c r="M55" s="36">
        <v>35000000</v>
      </c>
      <c r="N55" s="36"/>
      <c r="O55" s="36"/>
      <c r="P55" s="36"/>
      <c r="Q55" s="36">
        <v>2496000</v>
      </c>
      <c r="R55" s="36"/>
      <c r="S55" s="36"/>
      <c r="T55" s="36"/>
      <c r="U55" s="36">
        <v>2000000</v>
      </c>
      <c r="V55" s="38"/>
      <c r="W55" s="36"/>
      <c r="X55" s="39"/>
      <c r="Y55" s="36"/>
      <c r="Z55" s="36"/>
      <c r="AA55" s="36"/>
      <c r="AB55" s="36"/>
      <c r="AC55" s="36"/>
      <c r="AD55" s="36"/>
      <c r="AE55" s="36"/>
      <c r="AF55" s="15">
        <f t="shared" si="14"/>
        <v>4496000</v>
      </c>
      <c r="AG55" s="16">
        <f t="shared" si="15"/>
        <v>39496000</v>
      </c>
      <c r="AH55" s="17">
        <f t="shared" si="24"/>
        <v>1595650.5145482591</v>
      </c>
      <c r="AI55" s="17">
        <f t="shared" si="16"/>
        <v>554416.20062243403</v>
      </c>
      <c r="AJ55" s="17">
        <f t="shared" si="17"/>
        <v>159565.05145482591</v>
      </c>
      <c r="AK55" s="28">
        <f t="shared" si="11"/>
        <v>41805631.766625516</v>
      </c>
      <c r="AL55" s="18">
        <f t="shared" si="18"/>
        <v>27173.660648306584</v>
      </c>
      <c r="AM55" s="18">
        <f t="shared" si="19"/>
        <v>0</v>
      </c>
      <c r="AN55" s="19">
        <f t="shared" si="12"/>
        <v>27173.660648306584</v>
      </c>
      <c r="AO55" s="18">
        <f t="shared" si="20"/>
        <v>470.44153175264518</v>
      </c>
      <c r="AP55" s="20">
        <f t="shared" si="13"/>
        <v>27644.102180059228</v>
      </c>
      <c r="AQ55" s="21">
        <f t="shared" si="21"/>
        <v>23475.371571306296</v>
      </c>
      <c r="AR55" s="18">
        <f t="shared" si="22"/>
        <v>2397.8188553925875</v>
      </c>
      <c r="AS55" s="21">
        <f t="shared" si="23"/>
        <v>2036.2277719993851</v>
      </c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</row>
    <row r="56" spans="1:56" s="23" customFormat="1" ht="15.75" x14ac:dyDescent="0.25">
      <c r="A56" s="24">
        <v>52</v>
      </c>
      <c r="B56" s="139" t="s">
        <v>168</v>
      </c>
      <c r="C56" s="9" t="s">
        <v>561</v>
      </c>
      <c r="D56" s="8" t="s">
        <v>562</v>
      </c>
      <c r="E56" s="8" t="s">
        <v>36</v>
      </c>
      <c r="F56" s="41"/>
      <c r="G56" s="41"/>
      <c r="H56" s="33"/>
      <c r="I56" s="33"/>
      <c r="J56" s="33"/>
      <c r="K56" s="45"/>
      <c r="L56" s="172">
        <v>2001</v>
      </c>
      <c r="M56" s="36">
        <v>1296047700</v>
      </c>
      <c r="N56" s="36"/>
      <c r="O56" s="36"/>
      <c r="P56" s="36"/>
      <c r="Q56" s="36">
        <v>0</v>
      </c>
      <c r="R56" s="36"/>
      <c r="S56" s="36"/>
      <c r="T56" s="36"/>
      <c r="U56" s="36">
        <v>661000</v>
      </c>
      <c r="V56" s="38"/>
      <c r="W56" s="36"/>
      <c r="X56" s="39"/>
      <c r="Y56" s="36"/>
      <c r="Z56" s="36"/>
      <c r="AA56" s="36"/>
      <c r="AB56" s="36"/>
      <c r="AC56" s="36"/>
      <c r="AD56" s="36"/>
      <c r="AE56" s="36"/>
      <c r="AF56" s="15">
        <f t="shared" si="14"/>
        <v>661000</v>
      </c>
      <c r="AG56" s="16">
        <f t="shared" si="15"/>
        <v>1296708700</v>
      </c>
      <c r="AH56" s="17">
        <f t="shared" si="24"/>
        <v>52387429.217495546</v>
      </c>
      <c r="AI56" s="17">
        <f t="shared" si="16"/>
        <v>81510.033054143438</v>
      </c>
      <c r="AJ56" s="17">
        <f t="shared" si="17"/>
        <v>5238742.9217495546</v>
      </c>
      <c r="AK56" s="28">
        <f t="shared" si="11"/>
        <v>1354416382.1722991</v>
      </c>
      <c r="AL56" s="18">
        <f t="shared" si="18"/>
        <v>880370.64841199445</v>
      </c>
      <c r="AM56" s="18">
        <f t="shared" si="19"/>
        <v>0</v>
      </c>
      <c r="AN56" s="19">
        <f t="shared" si="12"/>
        <v>880370.64841199445</v>
      </c>
      <c r="AO56" s="18">
        <f t="shared" si="20"/>
        <v>17420.419006071221</v>
      </c>
      <c r="AP56" s="20">
        <f t="shared" si="13"/>
        <v>897791.06741806562</v>
      </c>
      <c r="AQ56" s="21">
        <f t="shared" si="21"/>
        <v>762404.17445142125</v>
      </c>
      <c r="AR56" s="18">
        <f t="shared" si="22"/>
        <v>77684.393273971</v>
      </c>
      <c r="AS56" s="21">
        <f t="shared" si="23"/>
        <v>65969.586768256166</v>
      </c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</row>
    <row r="57" spans="1:56" s="23" customFormat="1" ht="15.75" x14ac:dyDescent="0.25">
      <c r="A57" s="24">
        <v>53</v>
      </c>
      <c r="B57" s="139" t="s">
        <v>168</v>
      </c>
      <c r="C57" s="9" t="s">
        <v>563</v>
      </c>
      <c r="D57" s="8" t="s">
        <v>564</v>
      </c>
      <c r="E57" s="8" t="s">
        <v>36</v>
      </c>
      <c r="F57" s="41"/>
      <c r="G57" s="41"/>
      <c r="H57" s="33"/>
      <c r="I57" s="33"/>
      <c r="J57" s="33"/>
      <c r="K57" s="45"/>
      <c r="L57" s="172">
        <v>71</v>
      </c>
      <c r="M57" s="36">
        <v>17750000</v>
      </c>
      <c r="N57" s="36"/>
      <c r="O57" s="36"/>
      <c r="P57" s="36"/>
      <c r="Q57" s="36">
        <v>0</v>
      </c>
      <c r="R57" s="36"/>
      <c r="S57" s="36"/>
      <c r="T57" s="36"/>
      <c r="U57" s="36">
        <v>0</v>
      </c>
      <c r="V57" s="38"/>
      <c r="W57" s="36"/>
      <c r="X57" s="39"/>
      <c r="Y57" s="36"/>
      <c r="Z57" s="36"/>
      <c r="AA57" s="36"/>
      <c r="AB57" s="36"/>
      <c r="AC57" s="36"/>
      <c r="AD57" s="36"/>
      <c r="AE57" s="36"/>
      <c r="AF57" s="15">
        <f t="shared" si="14"/>
        <v>0</v>
      </c>
      <c r="AG57" s="16">
        <f t="shared" si="15"/>
        <v>17750000</v>
      </c>
      <c r="AH57" s="17">
        <f t="shared" si="24"/>
        <v>717105.44443061575</v>
      </c>
      <c r="AI57" s="17">
        <f t="shared" si="16"/>
        <v>0</v>
      </c>
      <c r="AJ57" s="17">
        <f t="shared" si="17"/>
        <v>71710.544443061575</v>
      </c>
      <c r="AK57" s="28">
        <f t="shared" si="11"/>
        <v>18538815.988873675</v>
      </c>
      <c r="AL57" s="18">
        <f t="shared" si="18"/>
        <v>12050.230392767888</v>
      </c>
      <c r="AM57" s="18">
        <f t="shared" si="19"/>
        <v>0</v>
      </c>
      <c r="AN57" s="19">
        <f t="shared" si="12"/>
        <v>12050.230392767888</v>
      </c>
      <c r="AO57" s="18">
        <f t="shared" si="20"/>
        <v>238.58106253169862</v>
      </c>
      <c r="AP57" s="20">
        <f t="shared" si="13"/>
        <v>12288.811455299587</v>
      </c>
      <c r="AQ57" s="21">
        <f t="shared" si="21"/>
        <v>10435.658687840409</v>
      </c>
      <c r="AR57" s="18">
        <f t="shared" si="22"/>
        <v>1063.3189992900095</v>
      </c>
      <c r="AS57" s="21">
        <f t="shared" si="23"/>
        <v>902.97049419707605</v>
      </c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</row>
    <row r="58" spans="1:56" s="23" customFormat="1" ht="15.75" x14ac:dyDescent="0.25">
      <c r="A58" s="24">
        <v>54</v>
      </c>
      <c r="B58" s="139" t="s">
        <v>168</v>
      </c>
      <c r="C58" s="9" t="s">
        <v>565</v>
      </c>
      <c r="D58" s="8" t="s">
        <v>566</v>
      </c>
      <c r="E58" s="8" t="s">
        <v>36</v>
      </c>
      <c r="F58" s="41"/>
      <c r="G58" s="41"/>
      <c r="H58" s="33"/>
      <c r="I58" s="33"/>
      <c r="J58" s="33"/>
      <c r="K58" s="45"/>
      <c r="L58" s="172">
        <v>130</v>
      </c>
      <c r="M58" s="36">
        <v>7300000</v>
      </c>
      <c r="N58" s="36"/>
      <c r="O58" s="36"/>
      <c r="P58" s="36"/>
      <c r="Q58" s="36">
        <v>0</v>
      </c>
      <c r="R58" s="36"/>
      <c r="S58" s="36"/>
      <c r="T58" s="36"/>
      <c r="U58" s="36">
        <v>0</v>
      </c>
      <c r="V58" s="38"/>
      <c r="W58" s="36"/>
      <c r="X58" s="39"/>
      <c r="Y58" s="36"/>
      <c r="Z58" s="36"/>
      <c r="AA58" s="36"/>
      <c r="AB58" s="36"/>
      <c r="AC58" s="36"/>
      <c r="AD58" s="36"/>
      <c r="AE58" s="36"/>
      <c r="AF58" s="15">
        <f t="shared" si="14"/>
        <v>0</v>
      </c>
      <c r="AG58" s="16">
        <f t="shared" si="15"/>
        <v>7300000</v>
      </c>
      <c r="AH58" s="17">
        <f t="shared" si="24"/>
        <v>294922.23911794339</v>
      </c>
      <c r="AI58" s="17">
        <f t="shared" si="16"/>
        <v>0</v>
      </c>
      <c r="AJ58" s="17">
        <f t="shared" si="17"/>
        <v>29492.223911794335</v>
      </c>
      <c r="AK58" s="28">
        <f t="shared" si="11"/>
        <v>7624414.4630297376</v>
      </c>
      <c r="AL58" s="18">
        <f t="shared" si="18"/>
        <v>4955.869400969329</v>
      </c>
      <c r="AM58" s="18">
        <f t="shared" si="19"/>
        <v>0</v>
      </c>
      <c r="AN58" s="19">
        <f t="shared" si="12"/>
        <v>4955.869400969329</v>
      </c>
      <c r="AO58" s="18">
        <f t="shared" si="20"/>
        <v>98.120662336980274</v>
      </c>
      <c r="AP58" s="20">
        <f t="shared" si="13"/>
        <v>5053.9900633063089</v>
      </c>
      <c r="AQ58" s="21">
        <f t="shared" si="21"/>
        <v>4291.8483617597176</v>
      </c>
      <c r="AR58" s="18">
        <f t="shared" si="22"/>
        <v>437.3086588629335</v>
      </c>
      <c r="AS58" s="21">
        <f t="shared" si="23"/>
        <v>371.36251310640313</v>
      </c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</row>
    <row r="59" spans="1:56" s="23" customFormat="1" ht="31.5" x14ac:dyDescent="0.25">
      <c r="A59" s="24">
        <v>55</v>
      </c>
      <c r="B59" s="139" t="s">
        <v>168</v>
      </c>
      <c r="C59" s="9" t="s">
        <v>567</v>
      </c>
      <c r="D59" s="8" t="s">
        <v>568</v>
      </c>
      <c r="E59" s="8" t="s">
        <v>36</v>
      </c>
      <c r="F59" s="41"/>
      <c r="G59" s="41"/>
      <c r="H59" s="33"/>
      <c r="I59" s="33"/>
      <c r="J59" s="33"/>
      <c r="K59" s="45"/>
      <c r="L59" s="172">
        <v>150</v>
      </c>
      <c r="M59" s="36">
        <v>7900000</v>
      </c>
      <c r="N59" s="36"/>
      <c r="O59" s="36"/>
      <c r="P59" s="36"/>
      <c r="Q59" s="36">
        <v>0</v>
      </c>
      <c r="R59" s="36"/>
      <c r="S59" s="36"/>
      <c r="T59" s="36"/>
      <c r="U59" s="36">
        <v>0</v>
      </c>
      <c r="V59" s="38"/>
      <c r="W59" s="36"/>
      <c r="X59" s="39"/>
      <c r="Y59" s="36"/>
      <c r="Z59" s="36"/>
      <c r="AA59" s="36"/>
      <c r="AB59" s="36"/>
      <c r="AC59" s="36"/>
      <c r="AD59" s="36"/>
      <c r="AE59" s="36"/>
      <c r="AF59" s="15">
        <f t="shared" si="14"/>
        <v>0</v>
      </c>
      <c r="AG59" s="16">
        <f t="shared" si="15"/>
        <v>7900000</v>
      </c>
      <c r="AH59" s="17">
        <f t="shared" si="24"/>
        <v>319162.4231550346</v>
      </c>
      <c r="AI59" s="17">
        <f t="shared" si="16"/>
        <v>0</v>
      </c>
      <c r="AJ59" s="17">
        <f t="shared" si="17"/>
        <v>31916.242315503459</v>
      </c>
      <c r="AK59" s="28">
        <f t="shared" si="11"/>
        <v>8251078.6654705387</v>
      </c>
      <c r="AL59" s="18">
        <f t="shared" si="18"/>
        <v>5363.2011325558497</v>
      </c>
      <c r="AM59" s="18">
        <f t="shared" si="19"/>
        <v>0</v>
      </c>
      <c r="AN59" s="19">
        <f t="shared" si="12"/>
        <v>5363.2011325558497</v>
      </c>
      <c r="AO59" s="18">
        <f t="shared" si="20"/>
        <v>106.18537430988277</v>
      </c>
      <c r="AP59" s="20">
        <f t="shared" si="13"/>
        <v>5469.3865068657324</v>
      </c>
      <c r="AQ59" s="21">
        <f t="shared" si="21"/>
        <v>4644.6030216303798</v>
      </c>
      <c r="AR59" s="18">
        <f t="shared" si="22"/>
        <v>473.2518363037226</v>
      </c>
      <c r="AS59" s="21">
        <f t="shared" si="23"/>
        <v>401.88545938912119</v>
      </c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</row>
    <row r="60" spans="1:56" s="23" customFormat="1" ht="31.5" x14ac:dyDescent="0.25">
      <c r="A60" s="24">
        <v>56</v>
      </c>
      <c r="B60" s="139" t="s">
        <v>168</v>
      </c>
      <c r="C60" s="9" t="s">
        <v>569</v>
      </c>
      <c r="D60" s="8" t="s">
        <v>570</v>
      </c>
      <c r="E60" s="8" t="s">
        <v>36</v>
      </c>
      <c r="F60" s="41"/>
      <c r="G60" s="41"/>
      <c r="H60" s="33" t="s">
        <v>599</v>
      </c>
      <c r="I60" s="33"/>
      <c r="J60" s="33"/>
      <c r="K60" s="45"/>
      <c r="L60" s="172">
        <v>161</v>
      </c>
      <c r="M60" s="36">
        <v>4600000</v>
      </c>
      <c r="N60" s="36"/>
      <c r="O60" s="36"/>
      <c r="P60" s="36"/>
      <c r="Q60" s="36">
        <v>0</v>
      </c>
      <c r="R60" s="36"/>
      <c r="S60" s="36"/>
      <c r="T60" s="36"/>
      <c r="U60" s="36">
        <v>0</v>
      </c>
      <c r="V60" s="38"/>
      <c r="W60" s="36"/>
      <c r="X60" s="39"/>
      <c r="Y60" s="36"/>
      <c r="Z60" s="36"/>
      <c r="AA60" s="36"/>
      <c r="AB60" s="36"/>
      <c r="AC60" s="36"/>
      <c r="AD60" s="36"/>
      <c r="AE60" s="36"/>
      <c r="AF60" s="15">
        <f t="shared" si="14"/>
        <v>0</v>
      </c>
      <c r="AG60" s="16">
        <f t="shared" si="15"/>
        <v>4600000</v>
      </c>
      <c r="AH60" s="17">
        <f t="shared" si="24"/>
        <v>185841.4109510328</v>
      </c>
      <c r="AI60" s="17">
        <f t="shared" si="16"/>
        <v>0</v>
      </c>
      <c r="AJ60" s="17">
        <f t="shared" si="17"/>
        <v>18584.141095103281</v>
      </c>
      <c r="AK60" s="28">
        <f t="shared" si="11"/>
        <v>4804425.5520461369</v>
      </c>
      <c r="AL60" s="18">
        <f t="shared" si="18"/>
        <v>3122.876608829989</v>
      </c>
      <c r="AM60" s="18">
        <f t="shared" si="19"/>
        <v>0</v>
      </c>
      <c r="AN60" s="19">
        <f t="shared" si="12"/>
        <v>3122.876608829989</v>
      </c>
      <c r="AO60" s="18">
        <f t="shared" si="20"/>
        <v>61.829458458919078</v>
      </c>
      <c r="AP60" s="20">
        <f t="shared" si="13"/>
        <v>3184.7060672889079</v>
      </c>
      <c r="AQ60" s="21">
        <f t="shared" si="21"/>
        <v>2704.4523923417405</v>
      </c>
      <c r="AR60" s="18">
        <f t="shared" si="22"/>
        <v>275.56436037938278</v>
      </c>
      <c r="AS60" s="21">
        <f t="shared" si="23"/>
        <v>234.00925483417186</v>
      </c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</row>
    <row r="61" spans="1:56" s="23" customFormat="1" ht="31.5" x14ac:dyDescent="0.25">
      <c r="A61" s="24">
        <v>57</v>
      </c>
      <c r="B61" s="139" t="s">
        <v>168</v>
      </c>
      <c r="C61" s="9" t="s">
        <v>571</v>
      </c>
      <c r="D61" s="8" t="s">
        <v>572</v>
      </c>
      <c r="E61" s="8" t="s">
        <v>36</v>
      </c>
      <c r="F61" s="41"/>
      <c r="G61" s="41"/>
      <c r="H61" s="33" t="s">
        <v>599</v>
      </c>
      <c r="I61" s="33"/>
      <c r="J61" s="33"/>
      <c r="K61" s="45"/>
      <c r="L61" s="172">
        <v>83</v>
      </c>
      <c r="M61" s="36">
        <v>3640500</v>
      </c>
      <c r="N61" s="36"/>
      <c r="O61" s="36"/>
      <c r="P61" s="36"/>
      <c r="Q61" s="36">
        <v>0</v>
      </c>
      <c r="R61" s="36"/>
      <c r="S61" s="36"/>
      <c r="T61" s="36"/>
      <c r="U61" s="36">
        <v>0</v>
      </c>
      <c r="V61" s="38"/>
      <c r="W61" s="36"/>
      <c r="X61" s="39"/>
      <c r="Y61" s="36"/>
      <c r="Z61" s="36"/>
      <c r="AA61" s="36"/>
      <c r="AB61" s="36"/>
      <c r="AC61" s="36"/>
      <c r="AD61" s="36"/>
      <c r="AE61" s="36"/>
      <c r="AF61" s="15">
        <f t="shared" si="14"/>
        <v>0</v>
      </c>
      <c r="AG61" s="16">
        <f t="shared" si="15"/>
        <v>3640500</v>
      </c>
      <c r="AH61" s="17">
        <f t="shared" si="24"/>
        <v>147077.31664505109</v>
      </c>
      <c r="AI61" s="17">
        <f t="shared" si="16"/>
        <v>0</v>
      </c>
      <c r="AJ61" s="17">
        <f t="shared" si="17"/>
        <v>14707.731664505107</v>
      </c>
      <c r="AK61" s="28">
        <f t="shared" si="11"/>
        <v>3802285.0483095562</v>
      </c>
      <c r="AL61" s="18">
        <f t="shared" si="18"/>
        <v>2471.4852814012115</v>
      </c>
      <c r="AM61" s="18">
        <f t="shared" si="19"/>
        <v>0</v>
      </c>
      <c r="AN61" s="19">
        <f t="shared" si="12"/>
        <v>2471.4852814012115</v>
      </c>
      <c r="AO61" s="18">
        <f t="shared" si="20"/>
        <v>48.932639895585851</v>
      </c>
      <c r="AP61" s="20">
        <f t="shared" si="13"/>
        <v>2520.4179212967974</v>
      </c>
      <c r="AQ61" s="21">
        <f t="shared" si="21"/>
        <v>2140.3388987652402</v>
      </c>
      <c r="AR61" s="18">
        <f t="shared" si="22"/>
        <v>218.0852291219876</v>
      </c>
      <c r="AS61" s="21">
        <f t="shared" si="23"/>
        <v>185.19797657039186</v>
      </c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</row>
    <row r="62" spans="1:56" s="23" customFormat="1" ht="31.5" x14ac:dyDescent="0.25">
      <c r="A62" s="24">
        <v>58</v>
      </c>
      <c r="B62" s="139" t="s">
        <v>168</v>
      </c>
      <c r="C62" s="9" t="s">
        <v>573</v>
      </c>
      <c r="D62" s="8" t="s">
        <v>574</v>
      </c>
      <c r="E62" s="8" t="s">
        <v>36</v>
      </c>
      <c r="F62" s="41"/>
      <c r="G62" s="41"/>
      <c r="H62" s="33"/>
      <c r="I62" s="33"/>
      <c r="J62" s="33"/>
      <c r="K62" s="45"/>
      <c r="L62" s="172">
        <v>20</v>
      </c>
      <c r="M62" s="36">
        <v>30000000</v>
      </c>
      <c r="N62" s="36"/>
      <c r="O62" s="36"/>
      <c r="P62" s="36"/>
      <c r="Q62" s="36"/>
      <c r="R62" s="36"/>
      <c r="S62" s="36"/>
      <c r="T62" s="36"/>
      <c r="U62" s="36">
        <v>0</v>
      </c>
      <c r="V62" s="38"/>
      <c r="W62" s="36"/>
      <c r="X62" s="39"/>
      <c r="Y62" s="36"/>
      <c r="Z62" s="36"/>
      <c r="AA62" s="36"/>
      <c r="AB62" s="36"/>
      <c r="AC62" s="36"/>
      <c r="AD62" s="36"/>
      <c r="AE62" s="36"/>
      <c r="AF62" s="15">
        <f t="shared" si="14"/>
        <v>0</v>
      </c>
      <c r="AG62" s="16">
        <f t="shared" si="15"/>
        <v>30000000</v>
      </c>
      <c r="AH62" s="17">
        <f t="shared" si="24"/>
        <v>1212009.2018545619</v>
      </c>
      <c r="AI62" s="17">
        <f t="shared" si="16"/>
        <v>0</v>
      </c>
      <c r="AJ62" s="17">
        <f t="shared" si="17"/>
        <v>121200.92018545617</v>
      </c>
      <c r="AK62" s="28">
        <f t="shared" si="11"/>
        <v>31333210.122040018</v>
      </c>
      <c r="AL62" s="18">
        <f t="shared" si="18"/>
        <v>20366.586579326013</v>
      </c>
      <c r="AM62" s="18">
        <f t="shared" si="19"/>
        <v>0</v>
      </c>
      <c r="AN62" s="19">
        <f t="shared" si="12"/>
        <v>20366.586579326013</v>
      </c>
      <c r="AO62" s="18">
        <f t="shared" si="20"/>
        <v>403.23559864512441</v>
      </c>
      <c r="AP62" s="20">
        <f t="shared" si="13"/>
        <v>20769.822177971138</v>
      </c>
      <c r="AQ62" s="21">
        <f t="shared" si="21"/>
        <v>17637.732993533089</v>
      </c>
      <c r="AR62" s="18">
        <f t="shared" si="22"/>
        <v>1797.1588720394527</v>
      </c>
      <c r="AS62" s="21">
        <f t="shared" si="23"/>
        <v>1526.1473141359031</v>
      </c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</row>
    <row r="63" spans="1:56" s="23" customFormat="1" ht="63" x14ac:dyDescent="0.25">
      <c r="A63" s="24">
        <v>59</v>
      </c>
      <c r="B63" s="139" t="s">
        <v>168</v>
      </c>
      <c r="C63" s="9" t="s">
        <v>575</v>
      </c>
      <c r="D63" s="8" t="s">
        <v>576</v>
      </c>
      <c r="E63" s="8" t="s">
        <v>36</v>
      </c>
      <c r="F63" s="41"/>
      <c r="G63" s="41"/>
      <c r="H63" s="33"/>
      <c r="I63" s="33"/>
      <c r="J63" s="33"/>
      <c r="K63" s="45"/>
      <c r="L63" s="172">
        <v>255</v>
      </c>
      <c r="M63" s="36">
        <v>15000000</v>
      </c>
      <c r="N63" s="36"/>
      <c r="O63" s="36"/>
      <c r="P63" s="36"/>
      <c r="Q63" s="36"/>
      <c r="R63" s="36"/>
      <c r="S63" s="36"/>
      <c r="T63" s="36"/>
      <c r="U63" s="36"/>
      <c r="V63" s="38"/>
      <c r="W63" s="36"/>
      <c r="X63" s="39"/>
      <c r="Y63" s="36"/>
      <c r="Z63" s="36"/>
      <c r="AA63" s="36"/>
      <c r="AB63" s="36"/>
      <c r="AC63" s="36"/>
      <c r="AD63" s="36"/>
      <c r="AE63" s="36"/>
      <c r="AF63" s="15">
        <f t="shared" si="14"/>
        <v>0</v>
      </c>
      <c r="AG63" s="16">
        <f t="shared" si="15"/>
        <v>15000000</v>
      </c>
      <c r="AH63" s="17">
        <f t="shared" si="24"/>
        <v>606004.60092728096</v>
      </c>
      <c r="AI63" s="17">
        <f t="shared" si="16"/>
        <v>0</v>
      </c>
      <c r="AJ63" s="17">
        <f t="shared" si="17"/>
        <v>60600.460092728084</v>
      </c>
      <c r="AK63" s="28">
        <f t="shared" si="11"/>
        <v>15666605.061020009</v>
      </c>
      <c r="AL63" s="18">
        <f t="shared" si="18"/>
        <v>10183.293289663006</v>
      </c>
      <c r="AM63" s="18">
        <f t="shared" si="19"/>
        <v>0</v>
      </c>
      <c r="AN63" s="19">
        <f t="shared" si="12"/>
        <v>10183.293289663006</v>
      </c>
      <c r="AO63" s="18">
        <f t="shared" si="20"/>
        <v>201.61779932256221</v>
      </c>
      <c r="AP63" s="20">
        <f t="shared" si="13"/>
        <v>10384.911088985569</v>
      </c>
      <c r="AQ63" s="21">
        <f t="shared" si="21"/>
        <v>8818.8664967665445</v>
      </c>
      <c r="AR63" s="18">
        <f t="shared" si="22"/>
        <v>898.57943601972636</v>
      </c>
      <c r="AS63" s="21">
        <f t="shared" si="23"/>
        <v>763.07365706795156</v>
      </c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</row>
    <row r="64" spans="1:56" s="23" customFormat="1" ht="31.5" x14ac:dyDescent="0.25">
      <c r="A64" s="24">
        <v>60</v>
      </c>
      <c r="B64" s="139" t="s">
        <v>168</v>
      </c>
      <c r="C64" s="9" t="s">
        <v>577</v>
      </c>
      <c r="D64" s="8" t="s">
        <v>469</v>
      </c>
      <c r="E64" s="8" t="s">
        <v>36</v>
      </c>
      <c r="F64" s="41"/>
      <c r="G64" s="41"/>
      <c r="H64" s="33"/>
      <c r="I64" s="33"/>
      <c r="J64" s="33"/>
      <c r="K64" s="45"/>
      <c r="L64" s="172"/>
      <c r="M64" s="36">
        <v>15000000</v>
      </c>
      <c r="N64" s="36"/>
      <c r="O64" s="36"/>
      <c r="P64" s="36"/>
      <c r="Q64" s="36"/>
      <c r="R64" s="36"/>
      <c r="S64" s="36"/>
      <c r="T64" s="36"/>
      <c r="U64" s="36"/>
      <c r="V64" s="38"/>
      <c r="W64" s="36"/>
      <c r="X64" s="39"/>
      <c r="Y64" s="36"/>
      <c r="Z64" s="36"/>
      <c r="AA64" s="36"/>
      <c r="AB64" s="36"/>
      <c r="AC64" s="36"/>
      <c r="AD64" s="36"/>
      <c r="AE64" s="36"/>
      <c r="AF64" s="15">
        <f t="shared" si="14"/>
        <v>0</v>
      </c>
      <c r="AG64" s="16">
        <f t="shared" si="15"/>
        <v>15000000</v>
      </c>
      <c r="AH64" s="17">
        <f t="shared" si="24"/>
        <v>606004.60092728096</v>
      </c>
      <c r="AI64" s="17">
        <f t="shared" si="16"/>
        <v>0</v>
      </c>
      <c r="AJ64" s="17">
        <f t="shared" si="17"/>
        <v>60600.460092728084</v>
      </c>
      <c r="AK64" s="28">
        <f t="shared" si="11"/>
        <v>15666605.061020009</v>
      </c>
      <c r="AL64" s="18">
        <f t="shared" si="18"/>
        <v>10183.293289663006</v>
      </c>
      <c r="AM64" s="18">
        <f t="shared" si="19"/>
        <v>0</v>
      </c>
      <c r="AN64" s="19">
        <f t="shared" si="12"/>
        <v>10183.293289663006</v>
      </c>
      <c r="AO64" s="18">
        <f t="shared" si="20"/>
        <v>201.61779932256221</v>
      </c>
      <c r="AP64" s="20">
        <f t="shared" si="13"/>
        <v>10384.911088985569</v>
      </c>
      <c r="AQ64" s="21">
        <f t="shared" si="21"/>
        <v>8818.8664967665445</v>
      </c>
      <c r="AR64" s="18">
        <f t="shared" si="22"/>
        <v>898.57943601972636</v>
      </c>
      <c r="AS64" s="21">
        <f t="shared" si="23"/>
        <v>763.07365706795156</v>
      </c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</row>
    <row r="65" spans="1:56" s="23" customFormat="1" ht="31.5" x14ac:dyDescent="0.25">
      <c r="A65" s="24">
        <v>61</v>
      </c>
      <c r="B65" s="139" t="s">
        <v>168</v>
      </c>
      <c r="C65" s="9" t="s">
        <v>578</v>
      </c>
      <c r="D65" s="8" t="s">
        <v>469</v>
      </c>
      <c r="E65" s="8" t="s">
        <v>36</v>
      </c>
      <c r="F65" s="41"/>
      <c r="G65" s="41"/>
      <c r="H65" s="33"/>
      <c r="I65" s="33"/>
      <c r="J65" s="33"/>
      <c r="K65" s="45"/>
      <c r="L65" s="172"/>
      <c r="M65" s="36">
        <v>30000000</v>
      </c>
      <c r="N65" s="36"/>
      <c r="O65" s="36"/>
      <c r="P65" s="36"/>
      <c r="Q65" s="36"/>
      <c r="R65" s="36"/>
      <c r="S65" s="36"/>
      <c r="T65" s="36"/>
      <c r="U65" s="36"/>
      <c r="V65" s="38"/>
      <c r="W65" s="36"/>
      <c r="X65" s="39"/>
      <c r="Y65" s="36"/>
      <c r="Z65" s="36"/>
      <c r="AA65" s="36"/>
      <c r="AB65" s="36"/>
      <c r="AC65" s="36"/>
      <c r="AD65" s="36"/>
      <c r="AE65" s="36"/>
      <c r="AF65" s="15">
        <f t="shared" si="14"/>
        <v>0</v>
      </c>
      <c r="AG65" s="16">
        <f t="shared" si="15"/>
        <v>30000000</v>
      </c>
      <c r="AH65" s="17">
        <f t="shared" si="24"/>
        <v>1212009.2018545619</v>
      </c>
      <c r="AI65" s="17">
        <f t="shared" si="16"/>
        <v>0</v>
      </c>
      <c r="AJ65" s="17">
        <f t="shared" si="17"/>
        <v>121200.92018545617</v>
      </c>
      <c r="AK65" s="28">
        <f t="shared" si="11"/>
        <v>31333210.122040018</v>
      </c>
      <c r="AL65" s="18">
        <f t="shared" si="18"/>
        <v>20366.586579326013</v>
      </c>
      <c r="AM65" s="18">
        <f t="shared" si="19"/>
        <v>0</v>
      </c>
      <c r="AN65" s="19">
        <f t="shared" si="12"/>
        <v>20366.586579326013</v>
      </c>
      <c r="AO65" s="18">
        <f t="shared" si="20"/>
        <v>403.23559864512441</v>
      </c>
      <c r="AP65" s="20">
        <f t="shared" si="13"/>
        <v>20769.822177971138</v>
      </c>
      <c r="AQ65" s="21">
        <f t="shared" si="21"/>
        <v>17637.732993533089</v>
      </c>
      <c r="AR65" s="18">
        <f t="shared" si="22"/>
        <v>1797.1588720394527</v>
      </c>
      <c r="AS65" s="21">
        <f t="shared" si="23"/>
        <v>1526.1473141359031</v>
      </c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</row>
    <row r="66" spans="1:56" s="23" customFormat="1" ht="31.5" x14ac:dyDescent="0.25">
      <c r="A66" s="24">
        <v>62</v>
      </c>
      <c r="B66" s="139" t="s">
        <v>168</v>
      </c>
      <c r="C66" s="9" t="s">
        <v>579</v>
      </c>
      <c r="D66" s="8" t="s">
        <v>469</v>
      </c>
      <c r="E66" s="8" t="s">
        <v>36</v>
      </c>
      <c r="F66" s="41"/>
      <c r="G66" s="41"/>
      <c r="H66" s="33"/>
      <c r="I66" s="33"/>
      <c r="J66" s="33"/>
      <c r="K66" s="45"/>
      <c r="L66" s="172"/>
      <c r="M66" s="36">
        <v>15000000</v>
      </c>
      <c r="N66" s="36"/>
      <c r="O66" s="36"/>
      <c r="P66" s="36"/>
      <c r="Q66" s="36"/>
      <c r="R66" s="36"/>
      <c r="S66" s="36"/>
      <c r="T66" s="36"/>
      <c r="U66" s="36"/>
      <c r="V66" s="38"/>
      <c r="W66" s="36"/>
      <c r="X66" s="39"/>
      <c r="Y66" s="36"/>
      <c r="Z66" s="36"/>
      <c r="AA66" s="36"/>
      <c r="AB66" s="36"/>
      <c r="AC66" s="36"/>
      <c r="AD66" s="36"/>
      <c r="AE66" s="36"/>
      <c r="AF66" s="15">
        <f t="shared" si="14"/>
        <v>0</v>
      </c>
      <c r="AG66" s="16">
        <f t="shared" si="15"/>
        <v>15000000</v>
      </c>
      <c r="AH66" s="17">
        <f t="shared" si="24"/>
        <v>606004.60092728096</v>
      </c>
      <c r="AI66" s="17">
        <f t="shared" si="16"/>
        <v>0</v>
      </c>
      <c r="AJ66" s="17">
        <f t="shared" si="17"/>
        <v>60600.460092728084</v>
      </c>
      <c r="AK66" s="28">
        <f t="shared" si="11"/>
        <v>15666605.061020009</v>
      </c>
      <c r="AL66" s="18">
        <f t="shared" si="18"/>
        <v>10183.293289663006</v>
      </c>
      <c r="AM66" s="18">
        <f t="shared" si="19"/>
        <v>0</v>
      </c>
      <c r="AN66" s="19">
        <f t="shared" si="12"/>
        <v>10183.293289663006</v>
      </c>
      <c r="AO66" s="18">
        <f t="shared" si="20"/>
        <v>201.61779932256221</v>
      </c>
      <c r="AP66" s="20">
        <f t="shared" si="13"/>
        <v>10384.911088985569</v>
      </c>
      <c r="AQ66" s="21">
        <f t="shared" si="21"/>
        <v>8818.8664967665445</v>
      </c>
      <c r="AR66" s="18">
        <f t="shared" si="22"/>
        <v>898.57943601972636</v>
      </c>
      <c r="AS66" s="21">
        <f t="shared" si="23"/>
        <v>763.07365706795156</v>
      </c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</row>
    <row r="67" spans="1:56" s="23" customFormat="1" ht="31.5" x14ac:dyDescent="0.25">
      <c r="A67" s="24">
        <v>63</v>
      </c>
      <c r="B67" s="139" t="s">
        <v>168</v>
      </c>
      <c r="C67" s="9" t="s">
        <v>580</v>
      </c>
      <c r="D67" s="8" t="s">
        <v>469</v>
      </c>
      <c r="E67" s="8" t="s">
        <v>36</v>
      </c>
      <c r="F67" s="41"/>
      <c r="G67" s="41"/>
      <c r="H67" s="33"/>
      <c r="I67" s="33"/>
      <c r="J67" s="33"/>
      <c r="K67" s="45"/>
      <c r="L67" s="172"/>
      <c r="M67" s="36">
        <v>15000000</v>
      </c>
      <c r="N67" s="36"/>
      <c r="O67" s="36"/>
      <c r="P67" s="36"/>
      <c r="Q67" s="36"/>
      <c r="R67" s="36"/>
      <c r="S67" s="36"/>
      <c r="T67" s="36"/>
      <c r="U67" s="36"/>
      <c r="V67" s="38"/>
      <c r="W67" s="36"/>
      <c r="X67" s="39"/>
      <c r="Y67" s="36"/>
      <c r="Z67" s="36"/>
      <c r="AA67" s="36"/>
      <c r="AB67" s="36"/>
      <c r="AC67" s="36"/>
      <c r="AD67" s="36"/>
      <c r="AE67" s="36"/>
      <c r="AF67" s="15">
        <f t="shared" si="14"/>
        <v>0</v>
      </c>
      <c r="AG67" s="16">
        <f t="shared" si="15"/>
        <v>15000000</v>
      </c>
      <c r="AH67" s="17">
        <f t="shared" si="24"/>
        <v>606004.60092728096</v>
      </c>
      <c r="AI67" s="17">
        <f t="shared" si="16"/>
        <v>0</v>
      </c>
      <c r="AJ67" s="17">
        <f t="shared" si="17"/>
        <v>60600.460092728084</v>
      </c>
      <c r="AK67" s="28">
        <f t="shared" si="11"/>
        <v>15666605.061020009</v>
      </c>
      <c r="AL67" s="18">
        <f t="shared" si="18"/>
        <v>10183.293289663006</v>
      </c>
      <c r="AM67" s="18">
        <f t="shared" si="19"/>
        <v>0</v>
      </c>
      <c r="AN67" s="19">
        <f t="shared" si="12"/>
        <v>10183.293289663006</v>
      </c>
      <c r="AO67" s="18">
        <f t="shared" si="20"/>
        <v>201.61779932256221</v>
      </c>
      <c r="AP67" s="20">
        <f t="shared" si="13"/>
        <v>10384.911088985569</v>
      </c>
      <c r="AQ67" s="21">
        <f t="shared" si="21"/>
        <v>8818.8664967665445</v>
      </c>
      <c r="AR67" s="18">
        <f t="shared" si="22"/>
        <v>898.57943601972636</v>
      </c>
      <c r="AS67" s="21">
        <f t="shared" si="23"/>
        <v>763.07365706795156</v>
      </c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</row>
    <row r="68" spans="1:56" s="23" customFormat="1" ht="47.25" x14ac:dyDescent="0.25">
      <c r="A68" s="24">
        <v>64</v>
      </c>
      <c r="B68" s="139" t="s">
        <v>168</v>
      </c>
      <c r="C68" s="9" t="s">
        <v>581</v>
      </c>
      <c r="D68" s="8" t="s">
        <v>469</v>
      </c>
      <c r="E68" s="8" t="s">
        <v>36</v>
      </c>
      <c r="F68" s="41"/>
      <c r="G68" s="41"/>
      <c r="H68" s="33"/>
      <c r="I68" s="33"/>
      <c r="J68" s="33"/>
      <c r="K68" s="45"/>
      <c r="L68" s="172"/>
      <c r="M68" s="36">
        <v>15000000</v>
      </c>
      <c r="N68" s="36"/>
      <c r="O68" s="36"/>
      <c r="P68" s="36"/>
      <c r="Q68" s="36"/>
      <c r="R68" s="36"/>
      <c r="S68" s="36"/>
      <c r="T68" s="36"/>
      <c r="U68" s="36"/>
      <c r="V68" s="38"/>
      <c r="W68" s="36"/>
      <c r="X68" s="39"/>
      <c r="Y68" s="36"/>
      <c r="Z68" s="36"/>
      <c r="AA68" s="36"/>
      <c r="AB68" s="36"/>
      <c r="AC68" s="36"/>
      <c r="AD68" s="36"/>
      <c r="AE68" s="36"/>
      <c r="AF68" s="15">
        <f t="shared" si="14"/>
        <v>0</v>
      </c>
      <c r="AG68" s="16">
        <f t="shared" si="15"/>
        <v>15000000</v>
      </c>
      <c r="AH68" s="17">
        <f t="shared" si="24"/>
        <v>606004.60092728096</v>
      </c>
      <c r="AI68" s="17">
        <f t="shared" si="16"/>
        <v>0</v>
      </c>
      <c r="AJ68" s="17">
        <f t="shared" si="17"/>
        <v>60600.460092728084</v>
      </c>
      <c r="AK68" s="28">
        <f t="shared" si="11"/>
        <v>15666605.061020009</v>
      </c>
      <c r="AL68" s="18">
        <f t="shared" si="18"/>
        <v>10183.293289663006</v>
      </c>
      <c r="AM68" s="18">
        <f t="shared" si="19"/>
        <v>0</v>
      </c>
      <c r="AN68" s="19">
        <f t="shared" si="12"/>
        <v>10183.293289663006</v>
      </c>
      <c r="AO68" s="18">
        <f t="shared" si="20"/>
        <v>201.61779932256221</v>
      </c>
      <c r="AP68" s="20">
        <f t="shared" si="13"/>
        <v>10384.911088985569</v>
      </c>
      <c r="AQ68" s="21">
        <f t="shared" si="21"/>
        <v>8818.8664967665445</v>
      </c>
      <c r="AR68" s="18">
        <f t="shared" si="22"/>
        <v>898.57943601972636</v>
      </c>
      <c r="AS68" s="21">
        <f t="shared" si="23"/>
        <v>763.07365706795156</v>
      </c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</row>
    <row r="69" spans="1:56" s="23" customFormat="1" ht="31.5" x14ac:dyDescent="0.25">
      <c r="A69" s="24">
        <v>65</v>
      </c>
      <c r="B69" s="139" t="s">
        <v>168</v>
      </c>
      <c r="C69" s="9" t="s">
        <v>582</v>
      </c>
      <c r="D69" s="8" t="s">
        <v>469</v>
      </c>
      <c r="E69" s="8" t="s">
        <v>36</v>
      </c>
      <c r="F69" s="41"/>
      <c r="G69" s="41"/>
      <c r="H69" s="33"/>
      <c r="I69" s="33"/>
      <c r="J69" s="33"/>
      <c r="K69" s="45"/>
      <c r="L69" s="172"/>
      <c r="M69" s="36">
        <v>15000000</v>
      </c>
      <c r="N69" s="36"/>
      <c r="O69" s="36"/>
      <c r="P69" s="36"/>
      <c r="Q69" s="36"/>
      <c r="R69" s="36"/>
      <c r="S69" s="36"/>
      <c r="T69" s="36"/>
      <c r="U69" s="36"/>
      <c r="V69" s="38"/>
      <c r="W69" s="36"/>
      <c r="X69" s="39"/>
      <c r="Y69" s="36"/>
      <c r="Z69" s="36"/>
      <c r="AA69" s="36"/>
      <c r="AB69" s="36"/>
      <c r="AC69" s="36"/>
      <c r="AD69" s="36"/>
      <c r="AE69" s="36"/>
      <c r="AF69" s="15">
        <f t="shared" ref="AF69:AF98" si="25">IF(E69="igen",SUM(Q69:AE69),0)</f>
        <v>0</v>
      </c>
      <c r="AG69" s="16">
        <f t="shared" ref="AG69:AG98" si="26">IF(E69="igen",SUM(M69:AE69),0)</f>
        <v>15000000</v>
      </c>
      <c r="AH69" s="17">
        <f t="shared" si="24"/>
        <v>606004.60092728096</v>
      </c>
      <c r="AI69" s="17">
        <f t="shared" ref="AI69:AI98" si="27">$AI$101/$AF$99*AF69</f>
        <v>0</v>
      </c>
      <c r="AJ69" s="17">
        <f t="shared" ref="AJ69:AJ98" si="28">$AJ$101/$AG$99*AG69</f>
        <v>60600.460092728084</v>
      </c>
      <c r="AK69" s="28">
        <f t="shared" si="11"/>
        <v>15666605.061020009</v>
      </c>
      <c r="AL69" s="18">
        <f t="shared" ref="AL69:AL98" si="29">AK69*$F$172</f>
        <v>10183.293289663006</v>
      </c>
      <c r="AM69" s="18">
        <f t="shared" ref="AM69:AM98" si="30">(AF69+AI69)*$F$173</f>
        <v>0</v>
      </c>
      <c r="AN69" s="19">
        <f t="shared" si="12"/>
        <v>10183.293289663006</v>
      </c>
      <c r="AO69" s="18">
        <f t="shared" ref="AO69:AO98" si="31">$G$174/($M$99+$N$99)*(M69+N69)</f>
        <v>201.61779932256221</v>
      </c>
      <c r="AP69" s="20">
        <f t="shared" si="13"/>
        <v>10384.911088985569</v>
      </c>
      <c r="AQ69" s="21">
        <f t="shared" ref="AQ69:AQ98" si="32">AP69*(1-$AQ$101)</f>
        <v>8818.8664967665445</v>
      </c>
      <c r="AR69" s="18">
        <f t="shared" ref="AR69:AR98" si="33">$AR$101/($AK$99)*AK69</f>
        <v>898.57943601972636</v>
      </c>
      <c r="AS69" s="21">
        <f t="shared" ref="AS69:AS98" si="34">AR69*(1-$AS$101)</f>
        <v>763.07365706795156</v>
      </c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</row>
    <row r="70" spans="1:56" s="23" customFormat="1" ht="31.5" x14ac:dyDescent="0.25">
      <c r="A70" s="24">
        <v>66</v>
      </c>
      <c r="B70" s="139" t="s">
        <v>168</v>
      </c>
      <c r="C70" s="9" t="s">
        <v>583</v>
      </c>
      <c r="D70" s="8" t="s">
        <v>469</v>
      </c>
      <c r="E70" s="8" t="s">
        <v>36</v>
      </c>
      <c r="F70" s="41"/>
      <c r="G70" s="41"/>
      <c r="H70" s="33"/>
      <c r="I70" s="33"/>
      <c r="J70" s="33"/>
      <c r="K70" s="45"/>
      <c r="L70" s="172"/>
      <c r="M70" s="36">
        <v>15000000</v>
      </c>
      <c r="N70" s="36"/>
      <c r="O70" s="36"/>
      <c r="P70" s="36"/>
      <c r="Q70" s="36"/>
      <c r="R70" s="36"/>
      <c r="S70" s="36"/>
      <c r="T70" s="36"/>
      <c r="U70" s="36"/>
      <c r="V70" s="38"/>
      <c r="W70" s="36"/>
      <c r="X70" s="39"/>
      <c r="Y70" s="36"/>
      <c r="Z70" s="36"/>
      <c r="AA70" s="36"/>
      <c r="AB70" s="36"/>
      <c r="AC70" s="36"/>
      <c r="AD70" s="36"/>
      <c r="AE70" s="36"/>
      <c r="AF70" s="15">
        <f t="shared" si="25"/>
        <v>0</v>
      </c>
      <c r="AG70" s="16">
        <f t="shared" si="26"/>
        <v>15000000</v>
      </c>
      <c r="AH70" s="17">
        <f t="shared" ref="AH70:AH98" si="35">$AH$101/$AG$99*AG70</f>
        <v>606004.60092728096</v>
      </c>
      <c r="AI70" s="17">
        <f t="shared" si="27"/>
        <v>0</v>
      </c>
      <c r="AJ70" s="17">
        <f t="shared" si="28"/>
        <v>60600.460092728084</v>
      </c>
      <c r="AK70" s="28">
        <f t="shared" ref="AK70:AK98" si="36">AG70+AH70+AI70+AJ70</f>
        <v>15666605.061020009</v>
      </c>
      <c r="AL70" s="18">
        <f t="shared" si="29"/>
        <v>10183.293289663006</v>
      </c>
      <c r="AM70" s="18">
        <f t="shared" si="30"/>
        <v>0</v>
      </c>
      <c r="AN70" s="19">
        <f t="shared" ref="AN70:AN98" si="37">AL70+AM70</f>
        <v>10183.293289663006</v>
      </c>
      <c r="AO70" s="18">
        <f t="shared" si="31"/>
        <v>201.61779932256221</v>
      </c>
      <c r="AP70" s="20">
        <f t="shared" ref="AP70:AP97" si="38">AN70+AO70</f>
        <v>10384.911088985569</v>
      </c>
      <c r="AQ70" s="21">
        <f t="shared" si="32"/>
        <v>8818.8664967665445</v>
      </c>
      <c r="AR70" s="18">
        <f t="shared" si="33"/>
        <v>898.57943601972636</v>
      </c>
      <c r="AS70" s="21">
        <f t="shared" si="34"/>
        <v>763.07365706795156</v>
      </c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</row>
    <row r="71" spans="1:56" s="23" customFormat="1" ht="31.5" x14ac:dyDescent="0.25">
      <c r="A71" s="24">
        <v>67</v>
      </c>
      <c r="B71" s="139" t="s">
        <v>168</v>
      </c>
      <c r="C71" s="46" t="s">
        <v>584</v>
      </c>
      <c r="D71" s="33" t="s">
        <v>469</v>
      </c>
      <c r="E71" s="8" t="s">
        <v>36</v>
      </c>
      <c r="F71" s="41"/>
      <c r="G71" s="41"/>
      <c r="H71" s="33"/>
      <c r="I71" s="33"/>
      <c r="J71" s="33"/>
      <c r="K71" s="45"/>
      <c r="L71" s="172"/>
      <c r="M71" s="36">
        <v>15000000</v>
      </c>
      <c r="N71" s="36"/>
      <c r="O71" s="36"/>
      <c r="P71" s="36"/>
      <c r="Q71" s="36"/>
      <c r="R71" s="36"/>
      <c r="S71" s="36"/>
      <c r="T71" s="36"/>
      <c r="U71" s="36"/>
      <c r="V71" s="38"/>
      <c r="W71" s="36"/>
      <c r="X71" s="39"/>
      <c r="Y71" s="36"/>
      <c r="Z71" s="36"/>
      <c r="AA71" s="36"/>
      <c r="AB71" s="36"/>
      <c r="AC71" s="36"/>
      <c r="AD71" s="36"/>
      <c r="AE71" s="36"/>
      <c r="AF71" s="15">
        <f t="shared" si="25"/>
        <v>0</v>
      </c>
      <c r="AG71" s="16">
        <f t="shared" si="26"/>
        <v>15000000</v>
      </c>
      <c r="AH71" s="17">
        <f t="shared" si="35"/>
        <v>606004.60092728096</v>
      </c>
      <c r="AI71" s="17">
        <f t="shared" si="27"/>
        <v>0</v>
      </c>
      <c r="AJ71" s="17">
        <f t="shared" si="28"/>
        <v>60600.460092728084</v>
      </c>
      <c r="AK71" s="28">
        <f t="shared" si="36"/>
        <v>15666605.061020009</v>
      </c>
      <c r="AL71" s="18">
        <f t="shared" si="29"/>
        <v>10183.293289663006</v>
      </c>
      <c r="AM71" s="18">
        <f t="shared" si="30"/>
        <v>0</v>
      </c>
      <c r="AN71" s="19">
        <f t="shared" si="37"/>
        <v>10183.293289663006</v>
      </c>
      <c r="AO71" s="18">
        <f t="shared" si="31"/>
        <v>201.61779932256221</v>
      </c>
      <c r="AP71" s="20">
        <f t="shared" si="38"/>
        <v>10384.911088985569</v>
      </c>
      <c r="AQ71" s="21">
        <f t="shared" si="32"/>
        <v>8818.8664967665445</v>
      </c>
      <c r="AR71" s="18">
        <f t="shared" si="33"/>
        <v>898.57943601972636</v>
      </c>
      <c r="AS71" s="21">
        <f t="shared" si="34"/>
        <v>763.07365706795156</v>
      </c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</row>
    <row r="72" spans="1:56" s="23" customFormat="1" ht="31.5" x14ac:dyDescent="0.25">
      <c r="A72" s="24">
        <v>68</v>
      </c>
      <c r="B72" s="139" t="s">
        <v>168</v>
      </c>
      <c r="C72" s="46" t="s">
        <v>585</v>
      </c>
      <c r="D72" s="33" t="s">
        <v>469</v>
      </c>
      <c r="E72" s="8" t="s">
        <v>36</v>
      </c>
      <c r="F72" s="41"/>
      <c r="G72" s="41"/>
      <c r="H72" s="33"/>
      <c r="I72" s="33"/>
      <c r="J72" s="33"/>
      <c r="K72" s="45"/>
      <c r="L72" s="172"/>
      <c r="M72" s="36">
        <v>15000000</v>
      </c>
      <c r="N72" s="36"/>
      <c r="O72" s="36"/>
      <c r="P72" s="36"/>
      <c r="Q72" s="36"/>
      <c r="R72" s="36"/>
      <c r="S72" s="36"/>
      <c r="T72" s="36"/>
      <c r="U72" s="36"/>
      <c r="V72" s="38"/>
      <c r="W72" s="36"/>
      <c r="X72" s="39"/>
      <c r="Y72" s="36"/>
      <c r="Z72" s="36"/>
      <c r="AA72" s="36"/>
      <c r="AB72" s="36"/>
      <c r="AC72" s="36"/>
      <c r="AD72" s="36"/>
      <c r="AE72" s="36"/>
      <c r="AF72" s="15">
        <f t="shared" si="25"/>
        <v>0</v>
      </c>
      <c r="AG72" s="16">
        <f t="shared" si="26"/>
        <v>15000000</v>
      </c>
      <c r="AH72" s="17">
        <f t="shared" si="35"/>
        <v>606004.60092728096</v>
      </c>
      <c r="AI72" s="17">
        <f t="shared" si="27"/>
        <v>0</v>
      </c>
      <c r="AJ72" s="17">
        <f t="shared" si="28"/>
        <v>60600.460092728084</v>
      </c>
      <c r="AK72" s="28">
        <f t="shared" si="36"/>
        <v>15666605.061020009</v>
      </c>
      <c r="AL72" s="18">
        <f t="shared" si="29"/>
        <v>10183.293289663006</v>
      </c>
      <c r="AM72" s="18">
        <f t="shared" si="30"/>
        <v>0</v>
      </c>
      <c r="AN72" s="19">
        <f t="shared" si="37"/>
        <v>10183.293289663006</v>
      </c>
      <c r="AO72" s="18">
        <f t="shared" si="31"/>
        <v>201.61779932256221</v>
      </c>
      <c r="AP72" s="20">
        <f t="shared" si="38"/>
        <v>10384.911088985569</v>
      </c>
      <c r="AQ72" s="21">
        <f t="shared" si="32"/>
        <v>8818.8664967665445</v>
      </c>
      <c r="AR72" s="18">
        <f t="shared" si="33"/>
        <v>898.57943601972636</v>
      </c>
      <c r="AS72" s="21">
        <f t="shared" si="34"/>
        <v>763.07365706795156</v>
      </c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</row>
    <row r="73" spans="1:56" s="23" customFormat="1" ht="31.5" x14ac:dyDescent="0.25">
      <c r="A73" s="24">
        <v>69</v>
      </c>
      <c r="B73" s="139" t="s">
        <v>168</v>
      </c>
      <c r="C73" s="46" t="s">
        <v>586</v>
      </c>
      <c r="D73" s="33" t="s">
        <v>469</v>
      </c>
      <c r="E73" s="8" t="s">
        <v>36</v>
      </c>
      <c r="F73" s="41"/>
      <c r="G73" s="41"/>
      <c r="H73" s="33"/>
      <c r="I73" s="33"/>
      <c r="J73" s="33"/>
      <c r="K73" s="45"/>
      <c r="L73" s="172"/>
      <c r="M73" s="36">
        <v>15000000</v>
      </c>
      <c r="N73" s="36"/>
      <c r="O73" s="36"/>
      <c r="P73" s="36"/>
      <c r="Q73" s="36"/>
      <c r="R73" s="36"/>
      <c r="S73" s="36"/>
      <c r="T73" s="36"/>
      <c r="U73" s="36"/>
      <c r="V73" s="38"/>
      <c r="W73" s="36"/>
      <c r="X73" s="39"/>
      <c r="Y73" s="36"/>
      <c r="Z73" s="36"/>
      <c r="AA73" s="36"/>
      <c r="AB73" s="36"/>
      <c r="AC73" s="36"/>
      <c r="AD73" s="36"/>
      <c r="AE73" s="36"/>
      <c r="AF73" s="15">
        <f t="shared" si="25"/>
        <v>0</v>
      </c>
      <c r="AG73" s="16">
        <f t="shared" si="26"/>
        <v>15000000</v>
      </c>
      <c r="AH73" s="17">
        <f t="shared" si="35"/>
        <v>606004.60092728096</v>
      </c>
      <c r="AI73" s="17">
        <f t="shared" si="27"/>
        <v>0</v>
      </c>
      <c r="AJ73" s="17">
        <f t="shared" si="28"/>
        <v>60600.460092728084</v>
      </c>
      <c r="AK73" s="28">
        <f t="shared" si="36"/>
        <v>15666605.061020009</v>
      </c>
      <c r="AL73" s="18">
        <f t="shared" si="29"/>
        <v>10183.293289663006</v>
      </c>
      <c r="AM73" s="18">
        <f t="shared" si="30"/>
        <v>0</v>
      </c>
      <c r="AN73" s="19">
        <f t="shared" si="37"/>
        <v>10183.293289663006</v>
      </c>
      <c r="AO73" s="18">
        <f t="shared" si="31"/>
        <v>201.61779932256221</v>
      </c>
      <c r="AP73" s="20">
        <f t="shared" si="38"/>
        <v>10384.911088985569</v>
      </c>
      <c r="AQ73" s="21">
        <f t="shared" si="32"/>
        <v>8818.8664967665445</v>
      </c>
      <c r="AR73" s="18">
        <f t="shared" si="33"/>
        <v>898.57943601972636</v>
      </c>
      <c r="AS73" s="21">
        <f t="shared" si="34"/>
        <v>763.07365706795156</v>
      </c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</row>
    <row r="74" spans="1:56" s="23" customFormat="1" ht="31.5" x14ac:dyDescent="0.25">
      <c r="A74" s="24">
        <v>70</v>
      </c>
      <c r="B74" s="139" t="s">
        <v>168</v>
      </c>
      <c r="C74" s="46" t="s">
        <v>587</v>
      </c>
      <c r="D74" s="33" t="s">
        <v>469</v>
      </c>
      <c r="E74" s="8" t="s">
        <v>36</v>
      </c>
      <c r="F74" s="41"/>
      <c r="G74" s="41"/>
      <c r="H74" s="33"/>
      <c r="I74" s="33"/>
      <c r="J74" s="33"/>
      <c r="K74" s="45"/>
      <c r="L74" s="172"/>
      <c r="M74" s="36">
        <v>15000000</v>
      </c>
      <c r="N74" s="36"/>
      <c r="O74" s="36"/>
      <c r="P74" s="36"/>
      <c r="Q74" s="36"/>
      <c r="R74" s="36"/>
      <c r="S74" s="36"/>
      <c r="T74" s="36"/>
      <c r="U74" s="36"/>
      <c r="V74" s="38"/>
      <c r="W74" s="36"/>
      <c r="X74" s="39"/>
      <c r="Y74" s="36"/>
      <c r="Z74" s="36"/>
      <c r="AA74" s="36"/>
      <c r="AB74" s="36"/>
      <c r="AC74" s="36"/>
      <c r="AD74" s="36"/>
      <c r="AE74" s="36"/>
      <c r="AF74" s="15">
        <f t="shared" si="25"/>
        <v>0</v>
      </c>
      <c r="AG74" s="16">
        <f t="shared" si="26"/>
        <v>15000000</v>
      </c>
      <c r="AH74" s="17">
        <f t="shared" si="35"/>
        <v>606004.60092728096</v>
      </c>
      <c r="AI74" s="17">
        <f t="shared" si="27"/>
        <v>0</v>
      </c>
      <c r="AJ74" s="17">
        <f t="shared" si="28"/>
        <v>60600.460092728084</v>
      </c>
      <c r="AK74" s="28">
        <f t="shared" si="36"/>
        <v>15666605.061020009</v>
      </c>
      <c r="AL74" s="18">
        <f t="shared" si="29"/>
        <v>10183.293289663006</v>
      </c>
      <c r="AM74" s="18">
        <f t="shared" si="30"/>
        <v>0</v>
      </c>
      <c r="AN74" s="19">
        <f t="shared" si="37"/>
        <v>10183.293289663006</v>
      </c>
      <c r="AO74" s="18">
        <f t="shared" si="31"/>
        <v>201.61779932256221</v>
      </c>
      <c r="AP74" s="20">
        <f t="shared" si="38"/>
        <v>10384.911088985569</v>
      </c>
      <c r="AQ74" s="21">
        <f t="shared" si="32"/>
        <v>8818.8664967665445</v>
      </c>
      <c r="AR74" s="18">
        <f t="shared" si="33"/>
        <v>898.57943601972636</v>
      </c>
      <c r="AS74" s="21">
        <f t="shared" si="34"/>
        <v>763.07365706795156</v>
      </c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</row>
    <row r="75" spans="1:56" s="23" customFormat="1" ht="31.5" x14ac:dyDescent="0.25">
      <c r="A75" s="24">
        <v>71</v>
      </c>
      <c r="B75" s="139" t="s">
        <v>168</v>
      </c>
      <c r="C75" s="46" t="s">
        <v>588</v>
      </c>
      <c r="D75" s="33" t="s">
        <v>589</v>
      </c>
      <c r="E75" s="8" t="s">
        <v>36</v>
      </c>
      <c r="F75" s="41"/>
      <c r="G75" s="41"/>
      <c r="H75" s="33"/>
      <c r="I75" s="33"/>
      <c r="J75" s="33"/>
      <c r="K75" s="45"/>
      <c r="L75" s="172"/>
      <c r="M75" s="36">
        <v>15000000</v>
      </c>
      <c r="N75" s="36"/>
      <c r="O75" s="36"/>
      <c r="P75" s="36"/>
      <c r="Q75" s="36"/>
      <c r="R75" s="36"/>
      <c r="S75" s="36"/>
      <c r="T75" s="36"/>
      <c r="U75" s="36"/>
      <c r="V75" s="38"/>
      <c r="W75" s="36"/>
      <c r="X75" s="39"/>
      <c r="Y75" s="36"/>
      <c r="Z75" s="36"/>
      <c r="AA75" s="36"/>
      <c r="AB75" s="36"/>
      <c r="AC75" s="36"/>
      <c r="AD75" s="36"/>
      <c r="AE75" s="36"/>
      <c r="AF75" s="15">
        <f t="shared" si="25"/>
        <v>0</v>
      </c>
      <c r="AG75" s="16">
        <f t="shared" si="26"/>
        <v>15000000</v>
      </c>
      <c r="AH75" s="17">
        <f t="shared" si="35"/>
        <v>606004.60092728096</v>
      </c>
      <c r="AI75" s="17">
        <f t="shared" si="27"/>
        <v>0</v>
      </c>
      <c r="AJ75" s="17">
        <f t="shared" si="28"/>
        <v>60600.460092728084</v>
      </c>
      <c r="AK75" s="28">
        <f t="shared" si="36"/>
        <v>15666605.061020009</v>
      </c>
      <c r="AL75" s="18">
        <f t="shared" si="29"/>
        <v>10183.293289663006</v>
      </c>
      <c r="AM75" s="18">
        <f t="shared" si="30"/>
        <v>0</v>
      </c>
      <c r="AN75" s="19">
        <f t="shared" si="37"/>
        <v>10183.293289663006</v>
      </c>
      <c r="AO75" s="18">
        <f t="shared" si="31"/>
        <v>201.61779932256221</v>
      </c>
      <c r="AP75" s="20">
        <f t="shared" si="38"/>
        <v>10384.911088985569</v>
      </c>
      <c r="AQ75" s="21">
        <f t="shared" si="32"/>
        <v>8818.8664967665445</v>
      </c>
      <c r="AR75" s="18">
        <f t="shared" si="33"/>
        <v>898.57943601972636</v>
      </c>
      <c r="AS75" s="21">
        <f t="shared" si="34"/>
        <v>763.07365706795156</v>
      </c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</row>
    <row r="76" spans="1:56" s="23" customFormat="1" ht="47.25" x14ac:dyDescent="0.25">
      <c r="A76" s="24">
        <v>72</v>
      </c>
      <c r="B76" s="139" t="s">
        <v>168</v>
      </c>
      <c r="C76" s="46" t="s">
        <v>590</v>
      </c>
      <c r="D76" s="33" t="s">
        <v>589</v>
      </c>
      <c r="E76" s="8" t="s">
        <v>36</v>
      </c>
      <c r="F76" s="41"/>
      <c r="G76" s="41"/>
      <c r="H76" s="33"/>
      <c r="I76" s="33"/>
      <c r="J76" s="33"/>
      <c r="K76" s="45"/>
      <c r="L76" s="172"/>
      <c r="M76" s="36">
        <v>15000000</v>
      </c>
      <c r="N76" s="36"/>
      <c r="O76" s="36"/>
      <c r="P76" s="36"/>
      <c r="Q76" s="36"/>
      <c r="R76" s="36"/>
      <c r="S76" s="36"/>
      <c r="T76" s="36"/>
      <c r="U76" s="36"/>
      <c r="V76" s="38"/>
      <c r="W76" s="36"/>
      <c r="X76" s="39"/>
      <c r="Y76" s="36"/>
      <c r="Z76" s="36"/>
      <c r="AA76" s="36"/>
      <c r="AB76" s="36"/>
      <c r="AC76" s="36"/>
      <c r="AD76" s="36"/>
      <c r="AE76" s="36"/>
      <c r="AF76" s="15">
        <f t="shared" si="25"/>
        <v>0</v>
      </c>
      <c r="AG76" s="16">
        <f t="shared" si="26"/>
        <v>15000000</v>
      </c>
      <c r="AH76" s="17">
        <f t="shared" si="35"/>
        <v>606004.60092728096</v>
      </c>
      <c r="AI76" s="17">
        <f t="shared" si="27"/>
        <v>0</v>
      </c>
      <c r="AJ76" s="17">
        <f t="shared" si="28"/>
        <v>60600.460092728084</v>
      </c>
      <c r="AK76" s="28">
        <f t="shared" si="36"/>
        <v>15666605.061020009</v>
      </c>
      <c r="AL76" s="18">
        <f t="shared" si="29"/>
        <v>10183.293289663006</v>
      </c>
      <c r="AM76" s="18">
        <f t="shared" si="30"/>
        <v>0</v>
      </c>
      <c r="AN76" s="19">
        <f t="shared" si="37"/>
        <v>10183.293289663006</v>
      </c>
      <c r="AO76" s="18">
        <f t="shared" si="31"/>
        <v>201.61779932256221</v>
      </c>
      <c r="AP76" s="20">
        <f t="shared" si="38"/>
        <v>10384.911088985569</v>
      </c>
      <c r="AQ76" s="21">
        <f t="shared" si="32"/>
        <v>8818.8664967665445</v>
      </c>
      <c r="AR76" s="18">
        <f t="shared" si="33"/>
        <v>898.57943601972636</v>
      </c>
      <c r="AS76" s="21">
        <f t="shared" si="34"/>
        <v>763.07365706795156</v>
      </c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</row>
    <row r="77" spans="1:56" s="23" customFormat="1" ht="31.5" x14ac:dyDescent="0.25">
      <c r="A77" s="24">
        <v>73</v>
      </c>
      <c r="B77" s="139" t="s">
        <v>168</v>
      </c>
      <c r="C77" s="46" t="s">
        <v>591</v>
      </c>
      <c r="D77" s="33" t="s">
        <v>592</v>
      </c>
      <c r="E77" s="8" t="s">
        <v>36</v>
      </c>
      <c r="F77" s="41"/>
      <c r="G77" s="41"/>
      <c r="H77" s="33"/>
      <c r="I77" s="33"/>
      <c r="J77" s="33"/>
      <c r="K77" s="45"/>
      <c r="L77" s="172">
        <v>232</v>
      </c>
      <c r="M77" s="36">
        <v>150266400</v>
      </c>
      <c r="N77" s="36"/>
      <c r="O77" s="36"/>
      <c r="P77" s="36"/>
      <c r="Q77" s="36"/>
      <c r="R77" s="36"/>
      <c r="S77" s="36"/>
      <c r="T77" s="36"/>
      <c r="U77" s="36"/>
      <c r="V77" s="38"/>
      <c r="W77" s="36"/>
      <c r="X77" s="39"/>
      <c r="Y77" s="36"/>
      <c r="Z77" s="36"/>
      <c r="AA77" s="36"/>
      <c r="AB77" s="36"/>
      <c r="AC77" s="36"/>
      <c r="AD77" s="36"/>
      <c r="AE77" s="36"/>
      <c r="AF77" s="15">
        <f t="shared" si="25"/>
        <v>0</v>
      </c>
      <c r="AG77" s="16">
        <f t="shared" si="26"/>
        <v>150266400</v>
      </c>
      <c r="AH77" s="17">
        <f t="shared" si="35"/>
        <v>6070808.6509852773</v>
      </c>
      <c r="AI77" s="17">
        <f t="shared" si="27"/>
        <v>0</v>
      </c>
      <c r="AJ77" s="17">
        <f t="shared" si="28"/>
        <v>607080.86509852775</v>
      </c>
      <c r="AK77" s="28">
        <f t="shared" si="36"/>
        <v>156944289.51608381</v>
      </c>
      <c r="AL77" s="18">
        <f t="shared" si="29"/>
        <v>102013.78818545447</v>
      </c>
      <c r="AM77" s="18">
        <f t="shared" si="30"/>
        <v>0</v>
      </c>
      <c r="AN77" s="19">
        <f t="shared" si="37"/>
        <v>102013.78818545447</v>
      </c>
      <c r="AO77" s="18">
        <f t="shared" si="31"/>
        <v>2019.7587253415909</v>
      </c>
      <c r="AP77" s="20">
        <f t="shared" si="38"/>
        <v>104033.54691079605</v>
      </c>
      <c r="AQ77" s="21">
        <f t="shared" si="32"/>
        <v>88345.288036648009</v>
      </c>
      <c r="AR77" s="18">
        <f t="shared" si="33"/>
        <v>9001.7531309809747</v>
      </c>
      <c r="AS77" s="21">
        <f t="shared" si="34"/>
        <v>7644.2887588290432</v>
      </c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</row>
    <row r="78" spans="1:56" s="23" customFormat="1" ht="31.5" x14ac:dyDescent="0.25">
      <c r="A78" s="24">
        <v>74</v>
      </c>
      <c r="B78" s="139" t="s">
        <v>593</v>
      </c>
      <c r="C78" s="46"/>
      <c r="D78" s="33"/>
      <c r="E78" s="8" t="s">
        <v>36</v>
      </c>
      <c r="F78" s="41"/>
      <c r="G78" s="41"/>
      <c r="H78" s="33"/>
      <c r="I78" s="33"/>
      <c r="J78" s="33"/>
      <c r="K78" s="45"/>
      <c r="L78" s="172"/>
      <c r="M78" s="36"/>
      <c r="N78" s="36"/>
      <c r="O78" s="36"/>
      <c r="P78" s="36"/>
      <c r="Q78" s="36">
        <v>83578341</v>
      </c>
      <c r="R78" s="36"/>
      <c r="S78" s="36"/>
      <c r="T78" s="36"/>
      <c r="U78" s="36"/>
      <c r="V78" s="38"/>
      <c r="W78" s="36"/>
      <c r="X78" s="39"/>
      <c r="Y78" s="36"/>
      <c r="Z78" s="36">
        <v>40447000</v>
      </c>
      <c r="AA78" s="36"/>
      <c r="AB78" s="36"/>
      <c r="AC78" s="36"/>
      <c r="AD78" s="36">
        <v>125550000</v>
      </c>
      <c r="AE78" s="36"/>
      <c r="AF78" s="15">
        <f t="shared" si="25"/>
        <v>249575341</v>
      </c>
      <c r="AG78" s="16">
        <f t="shared" si="26"/>
        <v>249575341</v>
      </c>
      <c r="AH78" s="17">
        <f t="shared" si="35"/>
        <v>10082920.328266338</v>
      </c>
      <c r="AI78" s="17">
        <f t="shared" si="27"/>
        <v>30775936.905308805</v>
      </c>
      <c r="AJ78" s="17">
        <f t="shared" si="28"/>
        <v>1008292.0328266335</v>
      </c>
      <c r="AK78" s="28">
        <f t="shared" si="36"/>
        <v>291442490.26640177</v>
      </c>
      <c r="AL78" s="18">
        <f t="shared" si="29"/>
        <v>189437.61867316114</v>
      </c>
      <c r="AM78" s="18">
        <f t="shared" si="30"/>
        <v>0</v>
      </c>
      <c r="AN78" s="19">
        <f t="shared" si="37"/>
        <v>189437.61867316114</v>
      </c>
      <c r="AO78" s="18">
        <f t="shared" si="31"/>
        <v>0</v>
      </c>
      <c r="AP78" s="20">
        <f t="shared" si="38"/>
        <v>189437.61867316114</v>
      </c>
      <c r="AQ78" s="21">
        <f t="shared" si="32"/>
        <v>160870.42577724843</v>
      </c>
      <c r="AR78" s="18">
        <f t="shared" si="33"/>
        <v>16716.080319619505</v>
      </c>
      <c r="AS78" s="21">
        <f t="shared" si="34"/>
        <v>14195.295407420883</v>
      </c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</row>
    <row r="79" spans="1:56" s="23" customFormat="1" ht="15.75" x14ac:dyDescent="0.25">
      <c r="A79" s="24">
        <v>75</v>
      </c>
      <c r="B79" s="139" t="s">
        <v>168</v>
      </c>
      <c r="C79" s="46" t="s">
        <v>594</v>
      </c>
      <c r="D79" s="33"/>
      <c r="E79" s="8" t="s">
        <v>36</v>
      </c>
      <c r="F79" s="41"/>
      <c r="G79" s="41"/>
      <c r="H79" s="33"/>
      <c r="I79" s="33"/>
      <c r="J79" s="33"/>
      <c r="K79" s="45"/>
      <c r="L79" s="172"/>
      <c r="M79" s="36">
        <v>80000000</v>
      </c>
      <c r="N79" s="36"/>
      <c r="O79" s="36"/>
      <c r="P79" s="36"/>
      <c r="Q79" s="36"/>
      <c r="R79" s="36"/>
      <c r="S79" s="36"/>
      <c r="T79" s="36"/>
      <c r="U79" s="36"/>
      <c r="V79" s="38"/>
      <c r="W79" s="36"/>
      <c r="X79" s="39"/>
      <c r="Y79" s="36"/>
      <c r="Z79" s="36"/>
      <c r="AA79" s="36"/>
      <c r="AB79" s="36"/>
      <c r="AC79" s="36"/>
      <c r="AD79" s="36"/>
      <c r="AE79" s="36"/>
      <c r="AF79" s="15">
        <f t="shared" si="25"/>
        <v>0</v>
      </c>
      <c r="AG79" s="16">
        <f t="shared" si="26"/>
        <v>80000000</v>
      </c>
      <c r="AH79" s="17">
        <f t="shared" si="35"/>
        <v>3232024.5382788316</v>
      </c>
      <c r="AI79" s="17">
        <f t="shared" si="27"/>
        <v>0</v>
      </c>
      <c r="AJ79" s="17">
        <f t="shared" si="28"/>
        <v>323202.45382788312</v>
      </c>
      <c r="AK79" s="28">
        <f t="shared" si="36"/>
        <v>83555226.992106721</v>
      </c>
      <c r="AL79" s="18">
        <f t="shared" si="29"/>
        <v>54310.897544869367</v>
      </c>
      <c r="AM79" s="18">
        <f t="shared" si="30"/>
        <v>0</v>
      </c>
      <c r="AN79" s="19">
        <f t="shared" si="37"/>
        <v>54310.897544869367</v>
      </c>
      <c r="AO79" s="18">
        <f t="shared" si="31"/>
        <v>1075.2949297203318</v>
      </c>
      <c r="AP79" s="20">
        <f t="shared" si="38"/>
        <v>55386.192474589698</v>
      </c>
      <c r="AQ79" s="21">
        <f t="shared" si="32"/>
        <v>47033.954649421568</v>
      </c>
      <c r="AR79" s="18">
        <f t="shared" si="33"/>
        <v>4792.4236587718742</v>
      </c>
      <c r="AS79" s="21">
        <f t="shared" si="34"/>
        <v>4069.7261710290754</v>
      </c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</row>
    <row r="80" spans="1:56" s="23" customFormat="1" ht="33.6" customHeight="1" x14ac:dyDescent="0.25">
      <c r="A80" s="24">
        <v>76</v>
      </c>
      <c r="B80" s="139" t="str">
        <f t="shared" ref="B80:B91" si="39">$E$1</f>
        <v>Oroszlány Város Önkormányzata</v>
      </c>
      <c r="C80" s="46" t="s">
        <v>602</v>
      </c>
      <c r="D80" s="33" t="s">
        <v>601</v>
      </c>
      <c r="E80" s="8" t="s">
        <v>36</v>
      </c>
      <c r="F80" s="41"/>
      <c r="G80" s="41"/>
      <c r="H80" s="33"/>
      <c r="I80" s="33"/>
      <c r="J80" s="33"/>
      <c r="K80" s="45"/>
      <c r="L80" s="172"/>
      <c r="M80" s="36">
        <v>11000000</v>
      </c>
      <c r="N80" s="36"/>
      <c r="O80" s="36"/>
      <c r="P80" s="36"/>
      <c r="Q80" s="36"/>
      <c r="R80" s="36"/>
      <c r="S80" s="36"/>
      <c r="T80" s="36"/>
      <c r="U80" s="36"/>
      <c r="V80" s="38"/>
      <c r="W80" s="36"/>
      <c r="X80" s="39"/>
      <c r="Y80" s="36"/>
      <c r="Z80" s="36"/>
      <c r="AA80" s="36"/>
      <c r="AB80" s="36"/>
      <c r="AC80" s="36"/>
      <c r="AD80" s="36"/>
      <c r="AE80" s="36"/>
      <c r="AF80" s="15">
        <f t="shared" si="25"/>
        <v>0</v>
      </c>
      <c r="AG80" s="16">
        <f t="shared" si="26"/>
        <v>11000000</v>
      </c>
      <c r="AH80" s="17">
        <f t="shared" si="35"/>
        <v>444403.37401333934</v>
      </c>
      <c r="AI80" s="17">
        <f t="shared" si="27"/>
        <v>0</v>
      </c>
      <c r="AJ80" s="17">
        <f t="shared" si="28"/>
        <v>44440.337401333927</v>
      </c>
      <c r="AK80" s="28">
        <f t="shared" si="36"/>
        <v>11488843.711414674</v>
      </c>
      <c r="AL80" s="18">
        <f t="shared" si="29"/>
        <v>7467.748412419538</v>
      </c>
      <c r="AM80" s="18">
        <f t="shared" si="30"/>
        <v>0</v>
      </c>
      <c r="AN80" s="19">
        <f t="shared" si="37"/>
        <v>7467.748412419538</v>
      </c>
      <c r="AO80" s="18">
        <f t="shared" si="31"/>
        <v>147.85305283654563</v>
      </c>
      <c r="AP80" s="20">
        <f t="shared" si="38"/>
        <v>7615.6014652560834</v>
      </c>
      <c r="AQ80" s="21">
        <f t="shared" si="32"/>
        <v>6467.1687642954657</v>
      </c>
      <c r="AR80" s="18">
        <f t="shared" si="33"/>
        <v>658.95825308113274</v>
      </c>
      <c r="AS80" s="21">
        <f t="shared" si="34"/>
        <v>559.58734851649785</v>
      </c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</row>
    <row r="81" spans="1:56" s="23" customFormat="1" ht="36" customHeight="1" x14ac:dyDescent="0.25">
      <c r="A81" s="207">
        <v>78</v>
      </c>
      <c r="B81" s="139" t="str">
        <f t="shared" si="39"/>
        <v>Oroszlány Város Önkormányzata</v>
      </c>
      <c r="C81" s="208" t="s">
        <v>605</v>
      </c>
      <c r="D81" s="209" t="s">
        <v>603</v>
      </c>
      <c r="E81" s="210" t="s">
        <v>36</v>
      </c>
      <c r="F81" s="211"/>
      <c r="G81" s="211"/>
      <c r="H81" s="212"/>
      <c r="I81" s="212"/>
      <c r="J81" s="212"/>
      <c r="K81" s="213"/>
      <c r="L81" s="214">
        <v>7492</v>
      </c>
      <c r="M81" s="215">
        <v>778971305</v>
      </c>
      <c r="N81" s="216"/>
      <c r="O81" s="215"/>
      <c r="P81" s="215"/>
      <c r="Q81" s="223">
        <v>2000000</v>
      </c>
      <c r="R81" s="223">
        <v>1000000</v>
      </c>
      <c r="S81" s="215"/>
      <c r="T81" s="215"/>
      <c r="U81" s="215"/>
      <c r="V81" s="223">
        <v>70000000</v>
      </c>
      <c r="W81" s="223">
        <v>5500000</v>
      </c>
      <c r="X81" s="217"/>
      <c r="Y81" s="223">
        <v>500000</v>
      </c>
      <c r="Z81" s="215"/>
      <c r="AA81" s="215"/>
      <c r="AB81" s="215"/>
      <c r="AC81" s="215"/>
      <c r="AD81" s="215"/>
      <c r="AE81" s="215"/>
      <c r="AF81" s="15">
        <f t="shared" si="25"/>
        <v>79000000</v>
      </c>
      <c r="AG81" s="16">
        <f t="shared" si="26"/>
        <v>857971305</v>
      </c>
      <c r="AH81" s="17">
        <f t="shared" si="35"/>
        <v>34662303.886238895</v>
      </c>
      <c r="AI81" s="17">
        <f t="shared" si="27"/>
        <v>9741743.7386949044</v>
      </c>
      <c r="AJ81" s="17">
        <f t="shared" si="28"/>
        <v>3466230.3886238891</v>
      </c>
      <c r="AK81" s="28">
        <f t="shared" si="36"/>
        <v>905841583.01355767</v>
      </c>
      <c r="AL81" s="18">
        <f t="shared" si="29"/>
        <v>588797.02895881247</v>
      </c>
      <c r="AM81" s="18">
        <f t="shared" si="30"/>
        <v>0</v>
      </c>
      <c r="AN81" s="19">
        <f t="shared" si="37"/>
        <v>588797.02895881247</v>
      </c>
      <c r="AO81" s="18">
        <f>$G$174/($M$99+$N$99)*(M81+V81)</f>
        <v>11411.181746806917</v>
      </c>
      <c r="AP81" s="20">
        <f t="shared" si="38"/>
        <v>600208.21070561942</v>
      </c>
      <c r="AQ81" s="21">
        <f t="shared" si="32"/>
        <v>509696.812531212</v>
      </c>
      <c r="AR81" s="18">
        <f t="shared" si="33"/>
        <v>51955.775716385069</v>
      </c>
      <c r="AS81" s="21">
        <f t="shared" si="34"/>
        <v>44120.844738354201</v>
      </c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</row>
    <row r="82" spans="1:56" s="23" customFormat="1" ht="31.5" x14ac:dyDescent="0.25">
      <c r="A82" s="207">
        <v>79</v>
      </c>
      <c r="B82" s="139" t="str">
        <f t="shared" si="39"/>
        <v>Oroszlány Város Önkormányzata</v>
      </c>
      <c r="C82" s="208" t="s">
        <v>606</v>
      </c>
      <c r="D82" s="209" t="s">
        <v>604</v>
      </c>
      <c r="E82" s="210" t="s">
        <v>36</v>
      </c>
      <c r="F82" s="211"/>
      <c r="G82" s="211"/>
      <c r="H82" s="212"/>
      <c r="I82" s="212"/>
      <c r="J82" s="212"/>
      <c r="K82" s="213"/>
      <c r="L82" s="214">
        <v>17868</v>
      </c>
      <c r="M82" s="215">
        <v>958618480</v>
      </c>
      <c r="N82" s="215"/>
      <c r="O82" s="215"/>
      <c r="P82" s="215"/>
      <c r="Q82" s="224"/>
      <c r="R82" s="224"/>
      <c r="S82" s="215"/>
      <c r="T82" s="215"/>
      <c r="U82" s="215"/>
      <c r="V82" s="224"/>
      <c r="W82" s="224"/>
      <c r="X82" s="217"/>
      <c r="Y82" s="224"/>
      <c r="Z82" s="215"/>
      <c r="AA82" s="215"/>
      <c r="AB82" s="215"/>
      <c r="AC82" s="215"/>
      <c r="AD82" s="215"/>
      <c r="AE82" s="215"/>
      <c r="AF82" s="15">
        <f t="shared" si="25"/>
        <v>0</v>
      </c>
      <c r="AG82" s="16">
        <f t="shared" si="26"/>
        <v>958618480</v>
      </c>
      <c r="AH82" s="17">
        <f t="shared" si="35"/>
        <v>38728480.627594441</v>
      </c>
      <c r="AI82" s="17">
        <f t="shared" si="27"/>
        <v>0</v>
      </c>
      <c r="AJ82" s="17">
        <f t="shared" si="28"/>
        <v>3872848.0627594437</v>
      </c>
      <c r="AK82" s="28">
        <f t="shared" si="36"/>
        <v>1001219808.6903539</v>
      </c>
      <c r="AL82" s="18">
        <f t="shared" si="29"/>
        <v>650792.87564872997</v>
      </c>
      <c r="AM82" s="18">
        <f t="shared" si="30"/>
        <v>0</v>
      </c>
      <c r="AN82" s="19">
        <f t="shared" si="37"/>
        <v>650792.87564872997</v>
      </c>
      <c r="AO82" s="18">
        <f t="shared" si="31"/>
        <v>12884.969888502641</v>
      </c>
      <c r="AP82" s="20">
        <f t="shared" si="38"/>
        <v>663677.84553723258</v>
      </c>
      <c r="AQ82" s="21">
        <f t="shared" si="32"/>
        <v>563595.22643021785</v>
      </c>
      <c r="AR82" s="18">
        <f t="shared" si="33"/>
        <v>57426.323541099155</v>
      </c>
      <c r="AS82" s="21">
        <f t="shared" si="34"/>
        <v>48766.433951101397</v>
      </c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</row>
    <row r="83" spans="1:56" s="23" customFormat="1" ht="30.75" customHeight="1" x14ac:dyDescent="0.25">
      <c r="A83" s="207">
        <v>80</v>
      </c>
      <c r="B83" s="139" t="str">
        <f t="shared" si="39"/>
        <v>Oroszlány Város Önkormányzata</v>
      </c>
      <c r="C83" s="208" t="s">
        <v>607</v>
      </c>
      <c r="D83" s="209" t="s">
        <v>603</v>
      </c>
      <c r="E83" s="210" t="s">
        <v>36</v>
      </c>
      <c r="F83" s="211"/>
      <c r="G83" s="211"/>
      <c r="H83" s="212"/>
      <c r="I83" s="212"/>
      <c r="J83" s="212"/>
      <c r="K83" s="213"/>
      <c r="L83" s="214">
        <v>15377</v>
      </c>
      <c r="M83" s="215">
        <v>291982781</v>
      </c>
      <c r="N83" s="215"/>
      <c r="O83" s="215"/>
      <c r="P83" s="215"/>
      <c r="Q83" s="224"/>
      <c r="R83" s="224"/>
      <c r="S83" s="215"/>
      <c r="T83" s="215"/>
      <c r="U83" s="215"/>
      <c r="V83" s="224"/>
      <c r="W83" s="224"/>
      <c r="X83" s="217"/>
      <c r="Y83" s="224"/>
      <c r="Z83" s="215"/>
      <c r="AA83" s="215"/>
      <c r="AB83" s="215"/>
      <c r="AC83" s="215"/>
      <c r="AD83" s="215"/>
      <c r="AE83" s="215"/>
      <c r="AF83" s="15">
        <f t="shared" si="25"/>
        <v>0</v>
      </c>
      <c r="AG83" s="16">
        <f t="shared" si="26"/>
        <v>291982781</v>
      </c>
      <c r="AH83" s="17">
        <f t="shared" si="35"/>
        <v>11796193.911836177</v>
      </c>
      <c r="AI83" s="17">
        <f t="shared" si="27"/>
        <v>0</v>
      </c>
      <c r="AJ83" s="17">
        <f t="shared" si="28"/>
        <v>1179619.3911836175</v>
      </c>
      <c r="AK83" s="28">
        <f t="shared" si="36"/>
        <v>304958594.30301976</v>
      </c>
      <c r="AL83" s="18">
        <f t="shared" si="29"/>
        <v>198223.08629696284</v>
      </c>
      <c r="AM83" s="18">
        <f t="shared" si="30"/>
        <v>0</v>
      </c>
      <c r="AN83" s="19">
        <f t="shared" si="37"/>
        <v>198223.08629696284</v>
      </c>
      <c r="AO83" s="18">
        <f t="shared" si="31"/>
        <v>3924.5950496867754</v>
      </c>
      <c r="AP83" s="20">
        <f t="shared" si="38"/>
        <v>202147.68134664962</v>
      </c>
      <c r="AQ83" s="21">
        <f t="shared" si="32"/>
        <v>171663.81099957484</v>
      </c>
      <c r="AR83" s="18">
        <f t="shared" si="33"/>
        <v>17491.314845230085</v>
      </c>
      <c r="AS83" s="21">
        <f t="shared" si="34"/>
        <v>14853.624566569388</v>
      </c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</row>
    <row r="84" spans="1:56" s="23" customFormat="1" ht="39" customHeight="1" x14ac:dyDescent="0.25">
      <c r="A84" s="207">
        <v>81</v>
      </c>
      <c r="B84" s="139" t="str">
        <f t="shared" si="39"/>
        <v>Oroszlány Város Önkormányzata</v>
      </c>
      <c r="C84" s="208" t="s">
        <v>608</v>
      </c>
      <c r="D84" s="218" t="s">
        <v>603</v>
      </c>
      <c r="E84" s="219" t="s">
        <v>36</v>
      </c>
      <c r="F84" s="211"/>
      <c r="G84" s="211"/>
      <c r="H84" s="212"/>
      <c r="I84" s="220"/>
      <c r="J84" s="212"/>
      <c r="K84" s="213"/>
      <c r="L84" s="214">
        <v>8131</v>
      </c>
      <c r="M84" s="215">
        <v>349901522</v>
      </c>
      <c r="N84" s="215"/>
      <c r="O84" s="215"/>
      <c r="P84" s="215"/>
      <c r="Q84" s="224"/>
      <c r="R84" s="224"/>
      <c r="S84" s="215"/>
      <c r="T84" s="215"/>
      <c r="U84" s="215"/>
      <c r="V84" s="224"/>
      <c r="W84" s="224"/>
      <c r="X84" s="217"/>
      <c r="Y84" s="224"/>
      <c r="Z84" s="215"/>
      <c r="AA84" s="215"/>
      <c r="AB84" s="215"/>
      <c r="AC84" s="215"/>
      <c r="AD84" s="215"/>
      <c r="AE84" s="215"/>
      <c r="AF84" s="15">
        <f t="shared" si="25"/>
        <v>0</v>
      </c>
      <c r="AG84" s="16">
        <f t="shared" si="26"/>
        <v>349901522</v>
      </c>
      <c r="AH84" s="17">
        <f t="shared" si="35"/>
        <v>14136128.81356388</v>
      </c>
      <c r="AI84" s="17">
        <f t="shared" si="27"/>
        <v>0</v>
      </c>
      <c r="AJ84" s="17">
        <f t="shared" si="28"/>
        <v>1413612.8813563879</v>
      </c>
      <c r="AK84" s="28">
        <f t="shared" si="36"/>
        <v>365451263.69492024</v>
      </c>
      <c r="AL84" s="18">
        <f t="shared" si="29"/>
        <v>237543.32140169814</v>
      </c>
      <c r="AM84" s="18">
        <f t="shared" si="30"/>
        <v>0</v>
      </c>
      <c r="AN84" s="19">
        <f t="shared" si="37"/>
        <v>237543.32140169814</v>
      </c>
      <c r="AO84" s="18">
        <f t="shared" si="31"/>
        <v>4703.0916563503397</v>
      </c>
      <c r="AP84" s="20">
        <f t="shared" si="38"/>
        <v>242246.41305804846</v>
      </c>
      <c r="AQ84" s="21">
        <f t="shared" si="32"/>
        <v>205715.65396889474</v>
      </c>
      <c r="AR84" s="18">
        <f t="shared" si="33"/>
        <v>20960.95415341359</v>
      </c>
      <c r="AS84" s="21">
        <f t="shared" si="34"/>
        <v>17800.042267078821</v>
      </c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</row>
    <row r="85" spans="1:56" s="23" customFormat="1" ht="33" customHeight="1" x14ac:dyDescent="0.25">
      <c r="A85" s="207">
        <v>82</v>
      </c>
      <c r="B85" s="139" t="str">
        <f t="shared" si="39"/>
        <v>Oroszlány Város Önkormányzata</v>
      </c>
      <c r="C85" s="208" t="s">
        <v>609</v>
      </c>
      <c r="D85" s="218" t="s">
        <v>603</v>
      </c>
      <c r="E85" s="219" t="s">
        <v>36</v>
      </c>
      <c r="F85" s="211"/>
      <c r="G85" s="211"/>
      <c r="H85" s="212"/>
      <c r="I85" s="212"/>
      <c r="J85" s="212"/>
      <c r="K85" s="213"/>
      <c r="L85" s="214">
        <v>8301</v>
      </c>
      <c r="M85" s="215">
        <v>1216873367</v>
      </c>
      <c r="N85" s="215"/>
      <c r="O85" s="215"/>
      <c r="P85" s="215"/>
      <c r="Q85" s="224"/>
      <c r="R85" s="224"/>
      <c r="S85" s="215"/>
      <c r="T85" s="215"/>
      <c r="U85" s="215"/>
      <c r="V85" s="224"/>
      <c r="W85" s="224"/>
      <c r="X85" s="217"/>
      <c r="Y85" s="224"/>
      <c r="Z85" s="215"/>
      <c r="AA85" s="215"/>
      <c r="AB85" s="215"/>
      <c r="AC85" s="215"/>
      <c r="AD85" s="215"/>
      <c r="AE85" s="215"/>
      <c r="AF85" s="15">
        <f t="shared" si="25"/>
        <v>0</v>
      </c>
      <c r="AG85" s="16">
        <f t="shared" si="26"/>
        <v>1216873367</v>
      </c>
      <c r="AH85" s="17">
        <f t="shared" si="35"/>
        <v>49162057.276524775</v>
      </c>
      <c r="AI85" s="17">
        <f t="shared" si="27"/>
        <v>0</v>
      </c>
      <c r="AJ85" s="17">
        <f t="shared" si="28"/>
        <v>4916205.7276524771</v>
      </c>
      <c r="AK85" s="28">
        <f t="shared" si="36"/>
        <v>1270951630.0041773</v>
      </c>
      <c r="AL85" s="18">
        <f t="shared" si="29"/>
        <v>826118.55950271524</v>
      </c>
      <c r="AM85" s="18">
        <f t="shared" si="30"/>
        <v>0</v>
      </c>
      <c r="AN85" s="19">
        <f t="shared" si="37"/>
        <v>826118.55950271524</v>
      </c>
      <c r="AO85" s="18">
        <f t="shared" si="31"/>
        <v>16356.222020585106</v>
      </c>
      <c r="AP85" s="20">
        <f t="shared" si="38"/>
        <v>842474.78152330033</v>
      </c>
      <c r="AQ85" s="21">
        <f t="shared" si="32"/>
        <v>715429.58446958661</v>
      </c>
      <c r="AR85" s="18">
        <f t="shared" si="33"/>
        <v>72897.158921752372</v>
      </c>
      <c r="AS85" s="21">
        <f t="shared" si="34"/>
        <v>61904.267356352109</v>
      </c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</row>
    <row r="86" spans="1:56" s="23" customFormat="1" ht="40.5" customHeight="1" x14ac:dyDescent="0.25">
      <c r="A86" s="207">
        <v>83</v>
      </c>
      <c r="B86" s="139" t="str">
        <f t="shared" si="39"/>
        <v>Oroszlány Város Önkormányzata</v>
      </c>
      <c r="C86" s="208" t="s">
        <v>610</v>
      </c>
      <c r="D86" s="218" t="s">
        <v>603</v>
      </c>
      <c r="E86" s="219" t="s">
        <v>36</v>
      </c>
      <c r="F86" s="211"/>
      <c r="G86" s="211"/>
      <c r="H86" s="212"/>
      <c r="I86" s="212"/>
      <c r="J86" s="212"/>
      <c r="K86" s="213"/>
      <c r="L86" s="214">
        <v>12048</v>
      </c>
      <c r="M86" s="215">
        <v>46932125</v>
      </c>
      <c r="N86" s="215"/>
      <c r="O86" s="215"/>
      <c r="P86" s="215"/>
      <c r="Q86" s="225"/>
      <c r="R86" s="225"/>
      <c r="S86" s="215"/>
      <c r="T86" s="215"/>
      <c r="U86" s="215"/>
      <c r="V86" s="225"/>
      <c r="W86" s="225"/>
      <c r="X86" s="217"/>
      <c r="Y86" s="225"/>
      <c r="Z86" s="215"/>
      <c r="AA86" s="215"/>
      <c r="AB86" s="215"/>
      <c r="AC86" s="215"/>
      <c r="AD86" s="215"/>
      <c r="AE86" s="215"/>
      <c r="AF86" s="15">
        <f t="shared" si="25"/>
        <v>0</v>
      </c>
      <c r="AG86" s="16">
        <f t="shared" si="26"/>
        <v>46932125</v>
      </c>
      <c r="AH86" s="17">
        <f t="shared" si="35"/>
        <v>1896072.2454196175</v>
      </c>
      <c r="AI86" s="17">
        <f t="shared" si="27"/>
        <v>0</v>
      </c>
      <c r="AJ86" s="17">
        <f t="shared" si="28"/>
        <v>189607.22454196174</v>
      </c>
      <c r="AK86" s="28">
        <f t="shared" si="36"/>
        <v>49017804.469961576</v>
      </c>
      <c r="AL86" s="18">
        <f t="shared" si="29"/>
        <v>31861.572905475023</v>
      </c>
      <c r="AM86" s="18">
        <f t="shared" si="30"/>
        <v>0</v>
      </c>
      <c r="AN86" s="19">
        <f t="shared" si="37"/>
        <v>31861.572905475023</v>
      </c>
      <c r="AO86" s="18">
        <f t="shared" si="31"/>
        <v>630.8234506687603</v>
      </c>
      <c r="AP86" s="20">
        <f t="shared" si="38"/>
        <v>32492.396356143781</v>
      </c>
      <c r="AQ86" s="21">
        <f t="shared" si="32"/>
        <v>27592.542985637298</v>
      </c>
      <c r="AR86" s="18">
        <f t="shared" si="33"/>
        <v>2811.4828275804866</v>
      </c>
      <c r="AS86" s="21">
        <f t="shared" si="34"/>
        <v>2387.5112171813489</v>
      </c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</row>
    <row r="87" spans="1:56" s="23" customFormat="1" ht="15.75" x14ac:dyDescent="0.25">
      <c r="A87" s="24">
        <v>84</v>
      </c>
      <c r="B87" s="139" t="str">
        <f t="shared" si="39"/>
        <v>Oroszlány Város Önkormányzata</v>
      </c>
      <c r="C87" s="212"/>
      <c r="D87" s="212" t="s">
        <v>2</v>
      </c>
      <c r="E87" s="219" t="s">
        <v>36</v>
      </c>
      <c r="F87" s="211"/>
      <c r="G87" s="211"/>
      <c r="H87" s="212"/>
      <c r="I87" s="212"/>
      <c r="J87" s="212"/>
      <c r="K87" s="213"/>
      <c r="L87" s="214"/>
      <c r="M87" s="215"/>
      <c r="N87" s="215"/>
      <c r="O87" s="215"/>
      <c r="P87" s="215"/>
      <c r="Q87" s="215"/>
      <c r="R87" s="215"/>
      <c r="S87" s="215"/>
      <c r="T87" s="215"/>
      <c r="U87" s="215"/>
      <c r="V87" s="221"/>
      <c r="W87" s="215"/>
      <c r="X87" s="217"/>
      <c r="Y87" s="215"/>
      <c r="Z87" s="215"/>
      <c r="AA87" s="215"/>
      <c r="AB87" s="215"/>
      <c r="AC87" s="215"/>
      <c r="AD87" s="215"/>
      <c r="AE87" s="215"/>
      <c r="AF87" s="15">
        <f t="shared" si="25"/>
        <v>0</v>
      </c>
      <c r="AG87" s="16">
        <f t="shared" si="26"/>
        <v>0</v>
      </c>
      <c r="AH87" s="17">
        <f t="shared" si="35"/>
        <v>0</v>
      </c>
      <c r="AI87" s="17">
        <f t="shared" si="27"/>
        <v>0</v>
      </c>
      <c r="AJ87" s="17">
        <f t="shared" si="28"/>
        <v>0</v>
      </c>
      <c r="AK87" s="28">
        <f t="shared" si="36"/>
        <v>0</v>
      </c>
      <c r="AL87" s="18">
        <f t="shared" si="29"/>
        <v>0</v>
      </c>
      <c r="AM87" s="18">
        <f t="shared" si="30"/>
        <v>0</v>
      </c>
      <c r="AN87" s="19">
        <f t="shared" si="37"/>
        <v>0</v>
      </c>
      <c r="AO87" s="18">
        <f t="shared" si="31"/>
        <v>0</v>
      </c>
      <c r="AP87" s="20">
        <f t="shared" si="38"/>
        <v>0</v>
      </c>
      <c r="AQ87" s="21">
        <f t="shared" si="32"/>
        <v>0</v>
      </c>
      <c r="AR87" s="18">
        <f t="shared" si="33"/>
        <v>0</v>
      </c>
      <c r="AS87" s="21">
        <f t="shared" si="34"/>
        <v>0</v>
      </c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</row>
    <row r="88" spans="1:56" s="23" customFormat="1" ht="16.5" thickBot="1" x14ac:dyDescent="0.3">
      <c r="A88" s="24">
        <v>85</v>
      </c>
      <c r="B88" s="139" t="str">
        <f t="shared" si="39"/>
        <v>Oroszlány Város Önkormányzata</v>
      </c>
      <c r="C88" s="222"/>
      <c r="D88" s="222" t="s">
        <v>2</v>
      </c>
      <c r="E88" s="219" t="s">
        <v>36</v>
      </c>
      <c r="F88" s="211"/>
      <c r="G88" s="211"/>
      <c r="H88" s="212"/>
      <c r="I88" s="212"/>
      <c r="J88" s="212"/>
      <c r="K88" s="213"/>
      <c r="L88" s="214"/>
      <c r="M88" s="215"/>
      <c r="N88" s="215"/>
      <c r="O88" s="215"/>
      <c r="P88" s="215"/>
      <c r="Q88" s="215"/>
      <c r="R88" s="215"/>
      <c r="S88" s="215"/>
      <c r="T88" s="215"/>
      <c r="U88" s="215"/>
      <c r="V88" s="221"/>
      <c r="W88" s="215"/>
      <c r="X88" s="217"/>
      <c r="Y88" s="215"/>
      <c r="Z88" s="215"/>
      <c r="AA88" s="215"/>
      <c r="AB88" s="215"/>
      <c r="AC88" s="215"/>
      <c r="AD88" s="215"/>
      <c r="AE88" s="215"/>
      <c r="AF88" s="15">
        <f t="shared" si="25"/>
        <v>0</v>
      </c>
      <c r="AG88" s="16">
        <f t="shared" si="26"/>
        <v>0</v>
      </c>
      <c r="AH88" s="17">
        <f t="shared" si="35"/>
        <v>0</v>
      </c>
      <c r="AI88" s="17">
        <f t="shared" si="27"/>
        <v>0</v>
      </c>
      <c r="AJ88" s="17">
        <f t="shared" si="28"/>
        <v>0</v>
      </c>
      <c r="AK88" s="28">
        <f t="shared" si="36"/>
        <v>0</v>
      </c>
      <c r="AL88" s="18">
        <f t="shared" si="29"/>
        <v>0</v>
      </c>
      <c r="AM88" s="18">
        <f t="shared" si="30"/>
        <v>0</v>
      </c>
      <c r="AN88" s="19">
        <f t="shared" si="37"/>
        <v>0</v>
      </c>
      <c r="AO88" s="18">
        <f t="shared" si="31"/>
        <v>0</v>
      </c>
      <c r="AP88" s="20">
        <f t="shared" si="38"/>
        <v>0</v>
      </c>
      <c r="AQ88" s="21">
        <f t="shared" si="32"/>
        <v>0</v>
      </c>
      <c r="AR88" s="18">
        <f t="shared" si="33"/>
        <v>0</v>
      </c>
      <c r="AS88" s="21">
        <f t="shared" si="34"/>
        <v>0</v>
      </c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</row>
    <row r="89" spans="1:56" s="23" customFormat="1" ht="32.25" thickBot="1" x14ac:dyDescent="0.3">
      <c r="A89" s="24">
        <v>86</v>
      </c>
      <c r="B89" s="139" t="str">
        <f t="shared" si="39"/>
        <v>Oroszlány Város Önkormányzata</v>
      </c>
      <c r="C89" s="48" t="s">
        <v>37</v>
      </c>
      <c r="D89" s="49" t="s">
        <v>38</v>
      </c>
      <c r="E89" s="50" t="s">
        <v>36</v>
      </c>
      <c r="F89" s="41"/>
      <c r="G89" s="41"/>
      <c r="H89" s="33"/>
      <c r="I89" s="33"/>
      <c r="J89" s="33"/>
      <c r="K89" s="45"/>
      <c r="L89" s="172"/>
      <c r="M89" s="36"/>
      <c r="N89" s="36"/>
      <c r="O89" s="36"/>
      <c r="P89" s="36"/>
      <c r="Q89" s="36"/>
      <c r="R89" s="36"/>
      <c r="S89" s="36"/>
      <c r="T89" s="36"/>
      <c r="U89" s="36"/>
      <c r="V89" s="38"/>
      <c r="W89" s="36"/>
      <c r="X89" s="39"/>
      <c r="Y89" s="36"/>
      <c r="Z89" s="36"/>
      <c r="AA89" s="36"/>
      <c r="AB89" s="36"/>
      <c r="AC89" s="36"/>
      <c r="AD89" s="36"/>
      <c r="AE89" s="36"/>
      <c r="AF89" s="15">
        <f t="shared" si="25"/>
        <v>0</v>
      </c>
      <c r="AG89" s="16">
        <f t="shared" si="26"/>
        <v>0</v>
      </c>
      <c r="AH89" s="17">
        <f t="shared" si="35"/>
        <v>0</v>
      </c>
      <c r="AI89" s="17">
        <f t="shared" si="27"/>
        <v>0</v>
      </c>
      <c r="AJ89" s="17">
        <f t="shared" si="28"/>
        <v>0</v>
      </c>
      <c r="AK89" s="28">
        <f t="shared" si="36"/>
        <v>0</v>
      </c>
      <c r="AL89" s="18">
        <f t="shared" si="29"/>
        <v>0</v>
      </c>
      <c r="AM89" s="18">
        <f t="shared" si="30"/>
        <v>0</v>
      </c>
      <c r="AN89" s="19">
        <f t="shared" si="37"/>
        <v>0</v>
      </c>
      <c r="AO89" s="18">
        <f t="shared" si="31"/>
        <v>0</v>
      </c>
      <c r="AP89" s="20">
        <f t="shared" si="38"/>
        <v>0</v>
      </c>
      <c r="AQ89" s="21">
        <f t="shared" si="32"/>
        <v>0</v>
      </c>
      <c r="AR89" s="18">
        <f t="shared" si="33"/>
        <v>0</v>
      </c>
      <c r="AS89" s="21">
        <f t="shared" si="34"/>
        <v>0</v>
      </c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</row>
    <row r="90" spans="1:56" s="23" customFormat="1" ht="22.9" customHeight="1" thickBot="1" x14ac:dyDescent="0.3">
      <c r="A90" s="24">
        <v>87</v>
      </c>
      <c r="B90" s="139" t="str">
        <f t="shared" si="39"/>
        <v>Oroszlány Város Önkormányzata</v>
      </c>
      <c r="C90" s="51" t="s">
        <v>37</v>
      </c>
      <c r="D90" s="52" t="s">
        <v>39</v>
      </c>
      <c r="E90" s="50" t="s">
        <v>36</v>
      </c>
      <c r="F90" s="41"/>
      <c r="G90" s="41"/>
      <c r="H90" s="33"/>
      <c r="I90" s="33"/>
      <c r="J90" s="33"/>
      <c r="K90" s="45"/>
      <c r="L90" s="172"/>
      <c r="M90" s="36"/>
      <c r="N90" s="36"/>
      <c r="O90" s="36"/>
      <c r="P90" s="36"/>
      <c r="Q90" s="36"/>
      <c r="R90" s="36"/>
      <c r="S90" s="36"/>
      <c r="T90" s="36"/>
      <c r="U90" s="36"/>
      <c r="V90" s="38"/>
      <c r="W90" s="36"/>
      <c r="X90" s="39"/>
      <c r="Y90" s="36"/>
      <c r="Z90" s="36"/>
      <c r="AA90" s="36"/>
      <c r="AB90" s="36"/>
      <c r="AC90" s="36"/>
      <c r="AD90" s="36"/>
      <c r="AE90" s="36"/>
      <c r="AF90" s="15">
        <f t="shared" si="25"/>
        <v>0</v>
      </c>
      <c r="AG90" s="16">
        <f t="shared" si="26"/>
        <v>0</v>
      </c>
      <c r="AH90" s="17">
        <f t="shared" si="35"/>
        <v>0</v>
      </c>
      <c r="AI90" s="17">
        <f t="shared" si="27"/>
        <v>0</v>
      </c>
      <c r="AJ90" s="17">
        <f t="shared" si="28"/>
        <v>0</v>
      </c>
      <c r="AK90" s="28">
        <f t="shared" si="36"/>
        <v>0</v>
      </c>
      <c r="AL90" s="18">
        <f t="shared" si="29"/>
        <v>0</v>
      </c>
      <c r="AM90" s="18">
        <f t="shared" si="30"/>
        <v>0</v>
      </c>
      <c r="AN90" s="19">
        <f t="shared" si="37"/>
        <v>0</v>
      </c>
      <c r="AO90" s="18">
        <f t="shared" si="31"/>
        <v>0</v>
      </c>
      <c r="AP90" s="20">
        <f t="shared" si="38"/>
        <v>0</v>
      </c>
      <c r="AQ90" s="21">
        <f t="shared" si="32"/>
        <v>0</v>
      </c>
      <c r="AR90" s="18">
        <f t="shared" si="33"/>
        <v>0</v>
      </c>
      <c r="AS90" s="21">
        <f t="shared" si="34"/>
        <v>0</v>
      </c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</row>
    <row r="91" spans="1:56" s="23" customFormat="1" ht="103.5" customHeight="1" x14ac:dyDescent="0.25">
      <c r="A91" s="24">
        <v>88</v>
      </c>
      <c r="B91" s="139" t="str">
        <f t="shared" si="39"/>
        <v>Oroszlány Város Önkormányzata</v>
      </c>
      <c r="C91" s="53" t="s">
        <v>40</v>
      </c>
      <c r="D91" s="53" t="s">
        <v>41</v>
      </c>
      <c r="E91" s="8" t="s">
        <v>36</v>
      </c>
      <c r="F91" s="41"/>
      <c r="G91" s="54"/>
      <c r="H91" s="33"/>
      <c r="I91" s="33"/>
      <c r="J91" s="33"/>
      <c r="K91" s="45"/>
      <c r="L91" s="172"/>
      <c r="M91" s="174"/>
      <c r="N91" s="36"/>
      <c r="O91" s="36"/>
      <c r="P91" s="36"/>
      <c r="Q91" s="36"/>
      <c r="R91" s="36"/>
      <c r="S91" s="36"/>
      <c r="T91" s="36"/>
      <c r="U91" s="36"/>
      <c r="V91" s="38"/>
      <c r="W91" s="36"/>
      <c r="X91" s="39"/>
      <c r="Y91" s="36"/>
      <c r="Z91" s="36"/>
      <c r="AA91" s="36"/>
      <c r="AB91" s="36"/>
      <c r="AC91" s="36"/>
      <c r="AD91" s="36"/>
      <c r="AE91" s="36"/>
      <c r="AF91" s="15">
        <f t="shared" si="25"/>
        <v>0</v>
      </c>
      <c r="AG91" s="16">
        <f t="shared" si="26"/>
        <v>0</v>
      </c>
      <c r="AH91" s="17">
        <f t="shared" si="35"/>
        <v>0</v>
      </c>
      <c r="AI91" s="17">
        <f t="shared" si="27"/>
        <v>0</v>
      </c>
      <c r="AJ91" s="17">
        <f t="shared" si="28"/>
        <v>0</v>
      </c>
      <c r="AK91" s="28">
        <f t="shared" si="36"/>
        <v>0</v>
      </c>
      <c r="AL91" s="18">
        <f t="shared" si="29"/>
        <v>0</v>
      </c>
      <c r="AM91" s="18">
        <f t="shared" si="30"/>
        <v>0</v>
      </c>
      <c r="AN91" s="19">
        <f t="shared" si="37"/>
        <v>0</v>
      </c>
      <c r="AO91" s="18">
        <f t="shared" si="31"/>
        <v>0</v>
      </c>
      <c r="AP91" s="20">
        <f t="shared" si="38"/>
        <v>0</v>
      </c>
      <c r="AQ91" s="21">
        <f t="shared" si="32"/>
        <v>0</v>
      </c>
      <c r="AR91" s="18">
        <f t="shared" si="33"/>
        <v>0</v>
      </c>
      <c r="AS91" s="21">
        <f t="shared" si="34"/>
        <v>0</v>
      </c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</row>
    <row r="92" spans="1:56" s="23" customFormat="1" ht="31.5" x14ac:dyDescent="0.25">
      <c r="A92" s="24">
        <v>89</v>
      </c>
      <c r="B92" s="33"/>
      <c r="C92" s="33" t="s">
        <v>42</v>
      </c>
      <c r="D92" s="33" t="s">
        <v>43</v>
      </c>
      <c r="E92" s="8" t="s">
        <v>36</v>
      </c>
      <c r="F92" s="41"/>
      <c r="G92" s="41"/>
      <c r="H92" s="33"/>
      <c r="I92" s="33"/>
      <c r="J92" s="33"/>
      <c r="K92" s="45"/>
      <c r="L92" s="172"/>
      <c r="M92" s="36"/>
      <c r="N92" s="36"/>
      <c r="O92" s="36"/>
      <c r="P92" s="36"/>
      <c r="Q92" s="36"/>
      <c r="R92" s="36"/>
      <c r="S92" s="36"/>
      <c r="T92" s="36"/>
      <c r="U92" s="36"/>
      <c r="V92" s="38"/>
      <c r="W92" s="36"/>
      <c r="X92" s="39"/>
      <c r="Y92" s="36"/>
      <c r="Z92" s="36"/>
      <c r="AA92" s="36"/>
      <c r="AB92" s="36"/>
      <c r="AC92" s="36"/>
      <c r="AD92" s="36"/>
      <c r="AE92" s="36"/>
      <c r="AF92" s="15">
        <f t="shared" si="25"/>
        <v>0</v>
      </c>
      <c r="AG92" s="16">
        <f t="shared" si="26"/>
        <v>0</v>
      </c>
      <c r="AH92" s="17">
        <f t="shared" si="35"/>
        <v>0</v>
      </c>
      <c r="AI92" s="17">
        <f t="shared" si="27"/>
        <v>0</v>
      </c>
      <c r="AJ92" s="17">
        <f t="shared" si="28"/>
        <v>0</v>
      </c>
      <c r="AK92" s="28">
        <f t="shared" si="36"/>
        <v>0</v>
      </c>
      <c r="AL92" s="18">
        <f t="shared" si="29"/>
        <v>0</v>
      </c>
      <c r="AM92" s="18">
        <f t="shared" si="30"/>
        <v>0</v>
      </c>
      <c r="AN92" s="19">
        <f t="shared" si="37"/>
        <v>0</v>
      </c>
      <c r="AO92" s="18">
        <f t="shared" si="31"/>
        <v>0</v>
      </c>
      <c r="AP92" s="20">
        <f t="shared" si="38"/>
        <v>0</v>
      </c>
      <c r="AQ92" s="21">
        <f t="shared" si="32"/>
        <v>0</v>
      </c>
      <c r="AR92" s="18">
        <f t="shared" si="33"/>
        <v>0</v>
      </c>
      <c r="AS92" s="21">
        <f t="shared" si="34"/>
        <v>0</v>
      </c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</row>
    <row r="93" spans="1:56" s="23" customFormat="1" ht="15.75" x14ac:dyDescent="0.25">
      <c r="A93" s="24">
        <v>90</v>
      </c>
      <c r="B93" s="33"/>
      <c r="C93" s="33"/>
      <c r="D93" s="33" t="s">
        <v>44</v>
      </c>
      <c r="E93" s="8" t="s">
        <v>36</v>
      </c>
      <c r="F93" s="41"/>
      <c r="G93" s="41"/>
      <c r="H93" s="33"/>
      <c r="I93" s="33"/>
      <c r="J93" s="33"/>
      <c r="K93" s="45"/>
      <c r="L93" s="172"/>
      <c r="M93" s="36"/>
      <c r="N93" s="36"/>
      <c r="O93" s="36"/>
      <c r="P93" s="36"/>
      <c r="Q93" s="36"/>
      <c r="R93" s="36"/>
      <c r="S93" s="36"/>
      <c r="T93" s="36"/>
      <c r="U93" s="36"/>
      <c r="V93" s="38"/>
      <c r="W93" s="36"/>
      <c r="X93" s="39"/>
      <c r="Y93" s="36"/>
      <c r="Z93" s="36"/>
      <c r="AA93" s="36"/>
      <c r="AB93" s="36"/>
      <c r="AC93" s="36"/>
      <c r="AD93" s="36"/>
      <c r="AE93" s="36"/>
      <c r="AF93" s="15">
        <f t="shared" si="25"/>
        <v>0</v>
      </c>
      <c r="AG93" s="16">
        <f t="shared" si="26"/>
        <v>0</v>
      </c>
      <c r="AH93" s="17">
        <f t="shared" si="35"/>
        <v>0</v>
      </c>
      <c r="AI93" s="17">
        <f t="shared" si="27"/>
        <v>0</v>
      </c>
      <c r="AJ93" s="17">
        <f t="shared" si="28"/>
        <v>0</v>
      </c>
      <c r="AK93" s="28">
        <f t="shared" si="36"/>
        <v>0</v>
      </c>
      <c r="AL93" s="18">
        <f t="shared" si="29"/>
        <v>0</v>
      </c>
      <c r="AM93" s="18">
        <f t="shared" si="30"/>
        <v>0</v>
      </c>
      <c r="AN93" s="19">
        <f t="shared" si="37"/>
        <v>0</v>
      </c>
      <c r="AO93" s="18">
        <f t="shared" si="31"/>
        <v>0</v>
      </c>
      <c r="AP93" s="20">
        <f t="shared" si="38"/>
        <v>0</v>
      </c>
      <c r="AQ93" s="21">
        <f t="shared" si="32"/>
        <v>0</v>
      </c>
      <c r="AR93" s="18">
        <f t="shared" si="33"/>
        <v>0</v>
      </c>
      <c r="AS93" s="21">
        <f t="shared" si="34"/>
        <v>0</v>
      </c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</row>
    <row r="94" spans="1:56" s="23" customFormat="1" ht="15.75" x14ac:dyDescent="0.25">
      <c r="A94" s="24">
        <v>91</v>
      </c>
      <c r="B94" s="33"/>
      <c r="C94" s="33"/>
      <c r="D94" s="47" t="s">
        <v>162</v>
      </c>
      <c r="E94" s="8" t="s">
        <v>36</v>
      </c>
      <c r="F94" s="55"/>
      <c r="G94" s="55"/>
      <c r="H94" s="33"/>
      <c r="I94" s="33"/>
      <c r="J94" s="33"/>
      <c r="K94" s="45"/>
      <c r="L94" s="172"/>
      <c r="M94" s="36"/>
      <c r="N94" s="36"/>
      <c r="O94" s="36"/>
      <c r="P94" s="36"/>
      <c r="Q94" s="36"/>
      <c r="R94" s="36"/>
      <c r="S94" s="36"/>
      <c r="T94" s="36"/>
      <c r="U94" s="36"/>
      <c r="V94" s="38"/>
      <c r="W94" s="36"/>
      <c r="X94" s="39"/>
      <c r="Y94" s="36"/>
      <c r="Z94" s="36"/>
      <c r="AA94" s="36"/>
      <c r="AB94" s="36"/>
      <c r="AC94" s="36"/>
      <c r="AD94" s="36"/>
      <c r="AE94" s="36"/>
      <c r="AF94" s="15">
        <f t="shared" si="25"/>
        <v>0</v>
      </c>
      <c r="AG94" s="16">
        <f t="shared" si="26"/>
        <v>0</v>
      </c>
      <c r="AH94" s="17">
        <f t="shared" si="35"/>
        <v>0</v>
      </c>
      <c r="AI94" s="17">
        <f t="shared" si="27"/>
        <v>0</v>
      </c>
      <c r="AJ94" s="17">
        <f t="shared" si="28"/>
        <v>0</v>
      </c>
      <c r="AK94" s="28">
        <f t="shared" si="36"/>
        <v>0</v>
      </c>
      <c r="AL94" s="18">
        <f t="shared" si="29"/>
        <v>0</v>
      </c>
      <c r="AM94" s="18">
        <f t="shared" si="30"/>
        <v>0</v>
      </c>
      <c r="AN94" s="19">
        <f t="shared" si="37"/>
        <v>0</v>
      </c>
      <c r="AO94" s="18">
        <f t="shared" si="31"/>
        <v>0</v>
      </c>
      <c r="AP94" s="20">
        <f t="shared" si="38"/>
        <v>0</v>
      </c>
      <c r="AQ94" s="21">
        <f t="shared" si="32"/>
        <v>0</v>
      </c>
      <c r="AR94" s="18">
        <f t="shared" si="33"/>
        <v>0</v>
      </c>
      <c r="AS94" s="21">
        <f t="shared" si="34"/>
        <v>0</v>
      </c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</row>
    <row r="95" spans="1:56" s="23" customFormat="1" ht="15.75" x14ac:dyDescent="0.25">
      <c r="A95" s="24">
        <v>92</v>
      </c>
      <c r="B95" s="33"/>
      <c r="C95" s="33"/>
      <c r="D95" s="47" t="s">
        <v>45</v>
      </c>
      <c r="E95" s="8" t="s">
        <v>36</v>
      </c>
      <c r="F95" s="55"/>
      <c r="G95" s="55"/>
      <c r="H95" s="33"/>
      <c r="I95" s="33"/>
      <c r="J95" s="33"/>
      <c r="K95" s="33"/>
      <c r="L95" s="172"/>
      <c r="M95" s="36"/>
      <c r="N95" s="36"/>
      <c r="O95" s="36"/>
      <c r="P95" s="36"/>
      <c r="Q95" s="36"/>
      <c r="R95" s="36"/>
      <c r="S95" s="36"/>
      <c r="T95" s="36"/>
      <c r="U95" s="36"/>
      <c r="V95" s="38"/>
      <c r="W95" s="36"/>
      <c r="X95" s="39"/>
      <c r="Y95" s="36"/>
      <c r="Z95" s="36"/>
      <c r="AA95" s="36"/>
      <c r="AB95" s="36"/>
      <c r="AC95" s="36"/>
      <c r="AD95" s="36"/>
      <c r="AE95" s="36"/>
      <c r="AF95" s="15">
        <f t="shared" si="25"/>
        <v>0</v>
      </c>
      <c r="AG95" s="16">
        <f t="shared" si="26"/>
        <v>0</v>
      </c>
      <c r="AH95" s="17">
        <f t="shared" si="35"/>
        <v>0</v>
      </c>
      <c r="AI95" s="17">
        <f t="shared" si="27"/>
        <v>0</v>
      </c>
      <c r="AJ95" s="17">
        <f t="shared" si="28"/>
        <v>0</v>
      </c>
      <c r="AK95" s="28">
        <f t="shared" si="36"/>
        <v>0</v>
      </c>
      <c r="AL95" s="18">
        <f t="shared" si="29"/>
        <v>0</v>
      </c>
      <c r="AM95" s="18">
        <f t="shared" si="30"/>
        <v>0</v>
      </c>
      <c r="AN95" s="19">
        <f t="shared" si="37"/>
        <v>0</v>
      </c>
      <c r="AO95" s="18">
        <f t="shared" si="31"/>
        <v>0</v>
      </c>
      <c r="AP95" s="20">
        <f t="shared" si="38"/>
        <v>0</v>
      </c>
      <c r="AQ95" s="21">
        <f t="shared" si="32"/>
        <v>0</v>
      </c>
      <c r="AR95" s="18">
        <f t="shared" si="33"/>
        <v>0</v>
      </c>
      <c r="AS95" s="21">
        <f t="shared" si="34"/>
        <v>0</v>
      </c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</row>
    <row r="96" spans="1:56" ht="30" customHeight="1" x14ac:dyDescent="0.2">
      <c r="A96" s="24">
        <v>93</v>
      </c>
      <c r="B96" s="30"/>
      <c r="C96" s="30"/>
      <c r="D96" s="56" t="s">
        <v>46</v>
      </c>
      <c r="E96" s="57" t="s">
        <v>36</v>
      </c>
      <c r="F96" s="272" t="s">
        <v>47</v>
      </c>
      <c r="G96" s="273"/>
      <c r="H96" s="58">
        <v>1000000000</v>
      </c>
      <c r="I96" s="33"/>
      <c r="J96" s="33"/>
      <c r="K96" s="33"/>
      <c r="L96" s="172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59"/>
      <c r="Y96" s="31"/>
      <c r="Z96" s="31"/>
      <c r="AA96" s="31"/>
      <c r="AB96" s="31"/>
      <c r="AC96" s="31"/>
      <c r="AD96" s="31"/>
      <c r="AE96" s="31"/>
      <c r="AF96" s="15">
        <f t="shared" si="25"/>
        <v>0</v>
      </c>
      <c r="AG96" s="16">
        <f t="shared" si="26"/>
        <v>0</v>
      </c>
      <c r="AH96" s="17">
        <f t="shared" si="35"/>
        <v>0</v>
      </c>
      <c r="AI96" s="17">
        <f t="shared" si="27"/>
        <v>0</v>
      </c>
      <c r="AJ96" s="17">
        <f t="shared" si="28"/>
        <v>0</v>
      </c>
      <c r="AK96" s="28">
        <f t="shared" si="36"/>
        <v>0</v>
      </c>
      <c r="AL96" s="18">
        <f t="shared" si="29"/>
        <v>0</v>
      </c>
      <c r="AM96" s="18">
        <f t="shared" si="30"/>
        <v>0</v>
      </c>
      <c r="AN96" s="19">
        <f t="shared" si="37"/>
        <v>0</v>
      </c>
      <c r="AO96" s="18">
        <f t="shared" si="31"/>
        <v>0</v>
      </c>
      <c r="AP96" s="20">
        <f t="shared" si="38"/>
        <v>0</v>
      </c>
      <c r="AQ96" s="21">
        <f t="shared" si="32"/>
        <v>0</v>
      </c>
      <c r="AR96" s="18">
        <f t="shared" si="33"/>
        <v>0</v>
      </c>
      <c r="AS96" s="21">
        <f t="shared" si="34"/>
        <v>0</v>
      </c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</row>
    <row r="97" spans="1:56" ht="30" customHeight="1" x14ac:dyDescent="0.2">
      <c r="A97" s="24">
        <v>94</v>
      </c>
      <c r="B97" s="30"/>
      <c r="C97" s="42"/>
      <c r="D97" s="56" t="s">
        <v>48</v>
      </c>
      <c r="E97" s="57" t="s">
        <v>36</v>
      </c>
      <c r="F97" s="272" t="s">
        <v>47</v>
      </c>
      <c r="G97" s="273"/>
      <c r="H97" s="58">
        <v>300000000</v>
      </c>
      <c r="I97" s="33"/>
      <c r="J97" s="33"/>
      <c r="K97" s="33"/>
      <c r="L97" s="172"/>
      <c r="M97" s="61"/>
      <c r="N97" s="61"/>
      <c r="O97" s="31"/>
      <c r="P97" s="31"/>
      <c r="Q97" s="61"/>
      <c r="R97" s="61"/>
      <c r="S97" s="61"/>
      <c r="T97" s="61"/>
      <c r="U97" s="61"/>
      <c r="V97" s="61"/>
      <c r="W97" s="61"/>
      <c r="X97" s="62"/>
      <c r="Y97" s="31"/>
      <c r="Z97" s="31"/>
      <c r="AA97" s="31"/>
      <c r="AB97" s="31"/>
      <c r="AC97" s="31"/>
      <c r="AD97" s="31"/>
      <c r="AE97" s="31"/>
      <c r="AF97" s="15">
        <f t="shared" si="25"/>
        <v>0</v>
      </c>
      <c r="AG97" s="16">
        <f t="shared" si="26"/>
        <v>0</v>
      </c>
      <c r="AH97" s="17">
        <f t="shared" si="35"/>
        <v>0</v>
      </c>
      <c r="AI97" s="17">
        <f t="shared" si="27"/>
        <v>0</v>
      </c>
      <c r="AJ97" s="17">
        <f t="shared" si="28"/>
        <v>0</v>
      </c>
      <c r="AK97" s="28">
        <f t="shared" si="36"/>
        <v>0</v>
      </c>
      <c r="AL97" s="18">
        <f t="shared" si="29"/>
        <v>0</v>
      </c>
      <c r="AM97" s="18">
        <f t="shared" si="30"/>
        <v>0</v>
      </c>
      <c r="AN97" s="19">
        <f t="shared" si="37"/>
        <v>0</v>
      </c>
      <c r="AO97" s="18">
        <f t="shared" si="31"/>
        <v>0</v>
      </c>
      <c r="AP97" s="20">
        <f t="shared" si="38"/>
        <v>0</v>
      </c>
      <c r="AQ97" s="21">
        <f t="shared" si="32"/>
        <v>0</v>
      </c>
      <c r="AR97" s="18">
        <f t="shared" si="33"/>
        <v>0</v>
      </c>
      <c r="AS97" s="21">
        <f t="shared" si="34"/>
        <v>0</v>
      </c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</row>
    <row r="98" spans="1:56" ht="30.6" customHeight="1" thickBot="1" x14ac:dyDescent="0.25">
      <c r="A98" s="24">
        <v>95</v>
      </c>
      <c r="B98" s="30"/>
      <c r="C98" s="42"/>
      <c r="D98" s="56" t="s">
        <v>49</v>
      </c>
      <c r="E98" s="57" t="s">
        <v>36</v>
      </c>
      <c r="F98" s="274" t="s">
        <v>47</v>
      </c>
      <c r="G98" s="275"/>
      <c r="H98" s="58">
        <v>100000000</v>
      </c>
      <c r="I98" s="33"/>
      <c r="J98" s="33"/>
      <c r="K98" s="33"/>
      <c r="L98" s="172"/>
      <c r="M98" s="61"/>
      <c r="N98" s="61"/>
      <c r="O98" s="31"/>
      <c r="P98" s="31"/>
      <c r="Q98" s="61"/>
      <c r="R98" s="61"/>
      <c r="S98" s="61"/>
      <c r="T98" s="61"/>
      <c r="U98" s="44"/>
      <c r="V98" s="61"/>
      <c r="W98" s="61"/>
      <c r="X98" s="62"/>
      <c r="Y98" s="31"/>
      <c r="Z98" s="31"/>
      <c r="AA98" s="31"/>
      <c r="AB98" s="31"/>
      <c r="AC98" s="31"/>
      <c r="AD98" s="31"/>
      <c r="AE98" s="31"/>
      <c r="AF98" s="15">
        <f t="shared" si="25"/>
        <v>0</v>
      </c>
      <c r="AG98" s="16">
        <f t="shared" si="26"/>
        <v>0</v>
      </c>
      <c r="AH98" s="17">
        <f t="shared" si="35"/>
        <v>0</v>
      </c>
      <c r="AI98" s="17">
        <f t="shared" si="27"/>
        <v>0</v>
      </c>
      <c r="AJ98" s="17">
        <f t="shared" si="28"/>
        <v>0</v>
      </c>
      <c r="AK98" s="28">
        <f t="shared" si="36"/>
        <v>0</v>
      </c>
      <c r="AL98" s="18">
        <f t="shared" si="29"/>
        <v>0</v>
      </c>
      <c r="AM98" s="18">
        <f t="shared" si="30"/>
        <v>0</v>
      </c>
      <c r="AN98" s="19">
        <f t="shared" si="37"/>
        <v>0</v>
      </c>
      <c r="AO98" s="18">
        <f t="shared" si="31"/>
        <v>0</v>
      </c>
      <c r="AP98" s="20">
        <f>AN98+AO98</f>
        <v>0</v>
      </c>
      <c r="AQ98" s="21">
        <f t="shared" si="32"/>
        <v>0</v>
      </c>
      <c r="AR98" s="18">
        <f t="shared" si="33"/>
        <v>0</v>
      </c>
      <c r="AS98" s="21">
        <f t="shared" si="34"/>
        <v>0</v>
      </c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</row>
    <row r="99" spans="1:56" ht="19.5" thickBot="1" x14ac:dyDescent="0.25">
      <c r="A99" s="63"/>
      <c r="B99" s="257"/>
      <c r="C99" s="257"/>
      <c r="D99" s="257"/>
      <c r="E99" s="64"/>
      <c r="F99" s="64"/>
      <c r="G99" s="64"/>
      <c r="H99" s="65">
        <f>SUM(H96:H98)</f>
        <v>1400000000</v>
      </c>
      <c r="I99" s="64"/>
      <c r="J99" s="64"/>
      <c r="K99" s="64"/>
      <c r="L99" s="64"/>
      <c r="M99" s="66">
        <f t="shared" ref="M99:AE99" si="40">SUMIF($E$5:$E$98,"IGEN",M5:M98)</f>
        <v>22319457980</v>
      </c>
      <c r="N99" s="66">
        <f t="shared" si="40"/>
        <v>0</v>
      </c>
      <c r="O99" s="66">
        <f t="shared" si="40"/>
        <v>0</v>
      </c>
      <c r="P99" s="66">
        <f t="shared" si="40"/>
        <v>0</v>
      </c>
      <c r="Q99" s="66">
        <f t="shared" si="40"/>
        <v>1223104341</v>
      </c>
      <c r="R99" s="66">
        <f t="shared" si="40"/>
        <v>1000000</v>
      </c>
      <c r="S99" s="66">
        <f t="shared" si="40"/>
        <v>0</v>
      </c>
      <c r="T99" s="66">
        <f t="shared" si="40"/>
        <v>0</v>
      </c>
      <c r="U99" s="66">
        <f t="shared" si="40"/>
        <v>957315000</v>
      </c>
      <c r="V99" s="66">
        <f t="shared" si="40"/>
        <v>70000000</v>
      </c>
      <c r="W99" s="66">
        <f t="shared" si="40"/>
        <v>5500000</v>
      </c>
      <c r="X99" s="67">
        <f t="shared" si="40"/>
        <v>0</v>
      </c>
      <c r="Y99" s="67">
        <f t="shared" si="40"/>
        <v>9000000</v>
      </c>
      <c r="Z99" s="67">
        <f t="shared" si="40"/>
        <v>41360000</v>
      </c>
      <c r="AA99" s="67">
        <f t="shared" si="40"/>
        <v>0</v>
      </c>
      <c r="AB99" s="67">
        <f t="shared" si="40"/>
        <v>0</v>
      </c>
      <c r="AC99" s="67">
        <f t="shared" si="40"/>
        <v>0</v>
      </c>
      <c r="AD99" s="67">
        <f t="shared" si="40"/>
        <v>125550000</v>
      </c>
      <c r="AE99" s="67">
        <f t="shared" si="40"/>
        <v>0</v>
      </c>
      <c r="AF99" s="68">
        <f t="shared" ref="AF99:AS99" si="41">SUM(AF5:AF98)</f>
        <v>2432829341</v>
      </c>
      <c r="AG99" s="68">
        <f t="shared" si="41"/>
        <v>24752287321</v>
      </c>
      <c r="AH99" s="69">
        <f t="shared" si="41"/>
        <v>999999999.99999928</v>
      </c>
      <c r="AI99" s="69">
        <f t="shared" si="41"/>
        <v>300000000</v>
      </c>
      <c r="AJ99" s="69">
        <f t="shared" si="41"/>
        <v>99999999.99999994</v>
      </c>
      <c r="AK99" s="70">
        <f t="shared" si="41"/>
        <v>26152287320.999992</v>
      </c>
      <c r="AL99" s="69">
        <f t="shared" si="41"/>
        <v>16998986.758650005</v>
      </c>
      <c r="AM99" s="69">
        <f t="shared" si="41"/>
        <v>0</v>
      </c>
      <c r="AN99" s="69">
        <f t="shared" si="41"/>
        <v>16998986.758650005</v>
      </c>
      <c r="AO99" s="69">
        <f t="shared" si="41"/>
        <v>300940.88306350535</v>
      </c>
      <c r="AP99" s="71">
        <f t="shared" si="41"/>
        <v>17299927.641713515</v>
      </c>
      <c r="AQ99" s="69">
        <f t="shared" si="41"/>
        <v>14691098.553343106</v>
      </c>
      <c r="AR99" s="71">
        <f t="shared" si="41"/>
        <v>1500000.0000000012</v>
      </c>
      <c r="AS99" s="69">
        <f t="shared" si="41"/>
        <v>1273800.0000000005</v>
      </c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</row>
    <row r="100" spans="1:56" ht="78" customHeight="1" thickBot="1" x14ac:dyDescent="0.45">
      <c r="A100" s="73"/>
      <c r="B100" s="74" t="s">
        <v>159</v>
      </c>
      <c r="C100" s="73"/>
      <c r="D100" s="73"/>
      <c r="E100" s="73"/>
      <c r="F100" s="75"/>
      <c r="G100" s="73"/>
      <c r="H100" s="73"/>
      <c r="I100" s="73"/>
      <c r="J100" s="73"/>
      <c r="K100" s="73"/>
      <c r="L100" s="76"/>
      <c r="M100" s="77"/>
      <c r="N100" s="78"/>
      <c r="O100" s="258" t="s">
        <v>50</v>
      </c>
      <c r="P100" s="259"/>
      <c r="Q100" s="78"/>
      <c r="R100" s="78"/>
      <c r="S100" s="78"/>
      <c r="T100" s="78"/>
      <c r="U100" s="77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</row>
    <row r="101" spans="1:56" ht="20.25" x14ac:dyDescent="0.3">
      <c r="A101" s="73"/>
      <c r="B101" s="79" t="s">
        <v>160</v>
      </c>
      <c r="C101" s="73"/>
      <c r="D101" s="73"/>
      <c r="E101" s="73"/>
      <c r="F101" s="75"/>
      <c r="G101" s="73"/>
      <c r="H101" s="73"/>
      <c r="I101" s="73"/>
      <c r="J101" s="73"/>
      <c r="K101" s="73"/>
      <c r="L101" s="76"/>
      <c r="M101" s="77"/>
      <c r="N101" s="78"/>
      <c r="O101" s="78"/>
      <c r="P101" s="78"/>
      <c r="Q101" s="78"/>
      <c r="R101" s="78"/>
      <c r="S101" s="78"/>
      <c r="T101" s="78"/>
      <c r="U101" s="77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80">
        <f>E116</f>
        <v>1000000000</v>
      </c>
      <c r="AI101" s="80">
        <f>E117</f>
        <v>300000000</v>
      </c>
      <c r="AJ101" s="80">
        <f>E118</f>
        <v>100000000</v>
      </c>
      <c r="AK101" s="80">
        <f>E119</f>
        <v>26152287321</v>
      </c>
      <c r="AL101" s="80">
        <f>G172</f>
        <v>16998986.758649997</v>
      </c>
      <c r="AM101" s="80">
        <f>G173</f>
        <v>0</v>
      </c>
      <c r="AN101" s="80">
        <f>G172+G173</f>
        <v>16998986.758649997</v>
      </c>
      <c r="AO101" s="80">
        <f>G174</f>
        <v>300000</v>
      </c>
      <c r="AP101" s="80">
        <f>G172+G173+G174</f>
        <v>17298986.758649997</v>
      </c>
      <c r="AQ101" s="81">
        <f>1-($G$187/$G$183)</f>
        <v>0.15080000000000005</v>
      </c>
      <c r="AR101" s="80">
        <f>G179+G180+G181+G182</f>
        <v>1500000</v>
      </c>
      <c r="AS101" s="81">
        <f>1-($G$187/$G$183)</f>
        <v>0.15080000000000005</v>
      </c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</row>
    <row r="102" spans="1:56" ht="26.25" x14ac:dyDescent="0.2">
      <c r="A102" s="73"/>
      <c r="B102" s="260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1"/>
      <c r="Z102" s="82"/>
      <c r="AA102" s="82"/>
      <c r="AB102" s="82"/>
      <c r="AC102" s="82"/>
      <c r="AD102" s="82"/>
      <c r="AE102" s="82"/>
      <c r="AF102" s="82"/>
      <c r="AG102" s="83"/>
      <c r="AH102" s="84" t="str">
        <f>B116</f>
        <v>Előgondoskodás épület</v>
      </c>
      <c r="AI102" s="84" t="str">
        <f>B117</f>
        <v>Előgondoskodás ingóság</v>
      </c>
      <c r="AJ102" s="84" t="str">
        <f>B118</f>
        <v>Mellékköltség</v>
      </c>
      <c r="AK102" s="84" t="str">
        <f>B119</f>
        <v>Vagyon összes</v>
      </c>
      <c r="AL102" s="1"/>
      <c r="AM102" s="1"/>
      <c r="AN102" s="1"/>
      <c r="AO102" s="1"/>
      <c r="AP102" s="1"/>
      <c r="AQ102" s="85" t="s">
        <v>51</v>
      </c>
      <c r="AR102" s="1"/>
      <c r="AS102" s="85" t="s">
        <v>51</v>
      </c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</row>
    <row r="103" spans="1:56" ht="26.25" x14ac:dyDescent="0.4">
      <c r="A103" s="73"/>
      <c r="B103" s="74" t="s">
        <v>161</v>
      </c>
      <c r="C103" s="73"/>
      <c r="D103" s="73"/>
      <c r="E103" s="73"/>
      <c r="F103" s="75"/>
      <c r="G103" s="73"/>
      <c r="H103" s="73"/>
      <c r="I103" s="73"/>
      <c r="J103" s="73"/>
      <c r="K103" s="73"/>
      <c r="L103" s="76"/>
      <c r="M103" s="77"/>
      <c r="N103" s="78"/>
      <c r="O103" s="78"/>
      <c r="P103" s="78"/>
      <c r="Q103" s="78"/>
      <c r="R103" s="78"/>
      <c r="S103" s="78"/>
      <c r="T103" s="78"/>
      <c r="U103" s="77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1"/>
      <c r="AI103" s="1"/>
      <c r="AJ103" s="1"/>
      <c r="AK103" s="1"/>
      <c r="AL103" s="1"/>
      <c r="AM103" s="1"/>
      <c r="AN103" s="1"/>
      <c r="AO103" s="1"/>
      <c r="AP103" s="1"/>
      <c r="AQ103" s="80">
        <f>(G172+G173+G174)*(1-AQ101)</f>
        <v>14690299.555445578</v>
      </c>
      <c r="AR103" s="1"/>
      <c r="AS103" s="80">
        <f>(G179+G180+G181+G182)*(1-AS101)</f>
        <v>1273800</v>
      </c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</row>
    <row r="104" spans="1:56" ht="27" thickBot="1" x14ac:dyDescent="0.45">
      <c r="A104" s="73"/>
      <c r="B104" s="74"/>
      <c r="C104" s="73"/>
      <c r="D104" s="73"/>
      <c r="E104" s="73"/>
      <c r="F104" s="75"/>
      <c r="G104" s="73"/>
      <c r="H104" s="73"/>
      <c r="I104" s="73"/>
      <c r="J104" s="73"/>
      <c r="K104" s="73"/>
      <c r="L104" s="76"/>
      <c r="M104" s="77"/>
      <c r="N104" s="78"/>
      <c r="O104" s="78"/>
      <c r="P104" s="78"/>
      <c r="Q104" s="78"/>
      <c r="R104" s="78"/>
      <c r="S104" s="78"/>
      <c r="T104" s="78"/>
      <c r="U104" s="77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1"/>
      <c r="AI104" s="1"/>
      <c r="AJ104" s="1"/>
      <c r="AK104" s="1"/>
      <c r="AL104" s="1"/>
      <c r="AM104" s="1"/>
      <c r="AN104" s="1"/>
      <c r="AO104" s="1"/>
      <c r="AP104" s="1"/>
      <c r="AQ104" s="86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</row>
    <row r="105" spans="1:56" ht="35.450000000000003" customHeight="1" x14ac:dyDescent="0.3">
      <c r="A105" s="73"/>
      <c r="B105" s="262" t="s">
        <v>52</v>
      </c>
      <c r="C105" s="263"/>
      <c r="D105" s="263"/>
      <c r="E105" s="263"/>
      <c r="F105" s="264" t="s">
        <v>53</v>
      </c>
      <c r="G105" s="73"/>
      <c r="H105" s="266" t="s">
        <v>54</v>
      </c>
      <c r="I105" s="266"/>
      <c r="J105" s="267">
        <f>G187-G168</f>
        <v>16373374.279123178</v>
      </c>
      <c r="K105" s="267"/>
      <c r="L105" s="76"/>
      <c r="M105" s="77"/>
      <c r="N105" s="78"/>
      <c r="O105" s="76"/>
      <c r="P105" s="76"/>
      <c r="Q105" s="78"/>
      <c r="R105" s="78"/>
      <c r="S105" s="78"/>
      <c r="T105" s="78"/>
      <c r="U105" s="87"/>
      <c r="V105" s="88"/>
      <c r="W105" s="89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255" t="s">
        <v>55</v>
      </c>
      <c r="AI105" s="256"/>
      <c r="AJ105" s="256"/>
      <c r="AK105" s="256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</row>
    <row r="106" spans="1:56" ht="20.25" x14ac:dyDescent="0.3">
      <c r="A106" s="73"/>
      <c r="B106" s="90"/>
      <c r="C106" s="90" t="s">
        <v>56</v>
      </c>
      <c r="D106" s="90" t="s">
        <v>57</v>
      </c>
      <c r="E106" s="91" t="s">
        <v>58</v>
      </c>
      <c r="F106" s="265"/>
      <c r="G106" s="73"/>
      <c r="H106" s="266"/>
      <c r="I106" s="266"/>
      <c r="J106" s="267"/>
      <c r="K106" s="267"/>
      <c r="L106" s="76"/>
      <c r="M106" s="77"/>
      <c r="N106" s="78"/>
      <c r="O106" s="76"/>
      <c r="P106" s="76"/>
      <c r="Q106" s="78"/>
      <c r="R106" s="78"/>
      <c r="S106" s="78"/>
      <c r="T106" s="78"/>
      <c r="U106" s="87"/>
      <c r="V106" s="88"/>
      <c r="W106" s="89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247" t="s">
        <v>59</v>
      </c>
      <c r="AI106" s="248"/>
      <c r="AJ106" s="249"/>
      <c r="AK106" s="92">
        <f>AP99</f>
        <v>17299927.641713515</v>
      </c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</row>
    <row r="107" spans="1:56" ht="20.25" x14ac:dyDescent="0.3">
      <c r="A107" s="73"/>
      <c r="B107" s="93" t="s">
        <v>60</v>
      </c>
      <c r="C107" s="94">
        <f>M99+O99</f>
        <v>22319457980</v>
      </c>
      <c r="D107" s="94">
        <f>N99+P99</f>
        <v>0</v>
      </c>
      <c r="E107" s="95">
        <f>SUM(C107:D107)</f>
        <v>22319457980</v>
      </c>
      <c r="F107" s="96">
        <f>E107-E130</f>
        <v>3643279580</v>
      </c>
      <c r="G107" s="73"/>
      <c r="H107" s="73"/>
      <c r="I107" s="73"/>
      <c r="J107" s="73"/>
      <c r="K107" s="73"/>
      <c r="L107" s="76"/>
      <c r="M107" s="77"/>
      <c r="N107" s="78"/>
      <c r="O107" s="82"/>
      <c r="P107" s="82"/>
      <c r="Q107" s="78"/>
      <c r="R107" s="78"/>
      <c r="S107" s="78"/>
      <c r="T107" s="78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247" t="s">
        <v>61</v>
      </c>
      <c r="AI107" s="248"/>
      <c r="AJ107" s="249"/>
      <c r="AK107" s="92">
        <f>AR101</f>
        <v>1500000</v>
      </c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</row>
    <row r="108" spans="1:56" ht="20.25" x14ac:dyDescent="0.3">
      <c r="A108" s="73"/>
      <c r="B108" s="93" t="s">
        <v>62</v>
      </c>
      <c r="C108" s="94">
        <f>Q99</f>
        <v>1223104341</v>
      </c>
      <c r="D108" s="94">
        <f>R99</f>
        <v>1000000</v>
      </c>
      <c r="E108" s="95">
        <f>SUM(C108:D108)</f>
        <v>1224104341</v>
      </c>
      <c r="F108" s="96">
        <f t="shared" ref="F108:F119" si="42">E108-E131</f>
        <v>3000000</v>
      </c>
      <c r="G108" s="73"/>
      <c r="H108" s="73"/>
      <c r="I108" s="73"/>
      <c r="J108" s="73"/>
      <c r="K108" s="73"/>
      <c r="L108" s="76"/>
      <c r="M108" s="77"/>
      <c r="N108" s="78"/>
      <c r="O108" s="82"/>
      <c r="P108" s="82"/>
      <c r="Q108" s="78"/>
      <c r="R108" s="78"/>
      <c r="S108" s="78"/>
      <c r="T108" s="78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247" t="s">
        <v>63</v>
      </c>
      <c r="AI108" s="248"/>
      <c r="AJ108" s="249"/>
      <c r="AK108" s="97">
        <f>G175</f>
        <v>147639.91400000002</v>
      </c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</row>
    <row r="109" spans="1:56" ht="20.25" x14ac:dyDescent="0.3">
      <c r="A109" s="73"/>
      <c r="B109" s="93" t="s">
        <v>64</v>
      </c>
      <c r="C109" s="94">
        <f>S99</f>
        <v>0</v>
      </c>
      <c r="D109" s="94">
        <f>T99</f>
        <v>0</v>
      </c>
      <c r="E109" s="95">
        <f>SUM(C109:D109)</f>
        <v>0</v>
      </c>
      <c r="F109" s="96">
        <f t="shared" si="42"/>
        <v>0</v>
      </c>
      <c r="G109" s="73"/>
      <c r="H109" s="73"/>
      <c r="I109" s="73"/>
      <c r="J109" s="73"/>
      <c r="K109" s="73"/>
      <c r="L109" s="76"/>
      <c r="M109" s="77"/>
      <c r="N109" s="78"/>
      <c r="O109" s="76"/>
      <c r="P109" s="76"/>
      <c r="Q109" s="78"/>
      <c r="R109" s="78"/>
      <c r="S109" s="78"/>
      <c r="T109" s="78"/>
      <c r="U109" s="87"/>
      <c r="V109" s="98"/>
      <c r="W109" s="89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247" t="s">
        <v>65</v>
      </c>
      <c r="AI109" s="248"/>
      <c r="AJ109" s="249"/>
      <c r="AK109" s="97">
        <f>G176</f>
        <v>334313.364</v>
      </c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</row>
    <row r="110" spans="1:56" ht="20.25" x14ac:dyDescent="0.3">
      <c r="A110" s="73"/>
      <c r="B110" s="93" t="s">
        <v>66</v>
      </c>
      <c r="C110" s="94">
        <f>U99</f>
        <v>957315000</v>
      </c>
      <c r="D110" s="94">
        <f>V99</f>
        <v>70000000</v>
      </c>
      <c r="E110" s="95">
        <f>SUM(C110:D110)</f>
        <v>1027315000</v>
      </c>
      <c r="F110" s="96">
        <f t="shared" si="42"/>
        <v>70000000</v>
      </c>
      <c r="G110" s="73"/>
      <c r="H110" s="73"/>
      <c r="I110" s="73"/>
      <c r="J110" s="73"/>
      <c r="K110" s="73"/>
      <c r="L110" s="76"/>
      <c r="M110" s="77"/>
      <c r="N110" s="78"/>
      <c r="O110" s="76"/>
      <c r="P110" s="76"/>
      <c r="Q110" s="78"/>
      <c r="R110" s="78"/>
      <c r="S110" s="78"/>
      <c r="T110" s="78"/>
      <c r="U110" s="87"/>
      <c r="V110" s="98"/>
      <c r="W110" s="89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247" t="s">
        <v>67</v>
      </c>
      <c r="AI110" s="248"/>
      <c r="AJ110" s="249"/>
      <c r="AK110" s="97">
        <f>G177</f>
        <v>0</v>
      </c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</row>
    <row r="111" spans="1:56" ht="20.25" x14ac:dyDescent="0.3">
      <c r="A111" s="73"/>
      <c r="B111" s="93" t="s">
        <v>68</v>
      </c>
      <c r="C111" s="94">
        <f>W99</f>
        <v>5500000</v>
      </c>
      <c r="D111" s="94">
        <f>X99</f>
        <v>0</v>
      </c>
      <c r="E111" s="95">
        <f>SUM(C111:D111)</f>
        <v>5500000</v>
      </c>
      <c r="F111" s="96">
        <f t="shared" si="42"/>
        <v>5500000</v>
      </c>
      <c r="G111" s="73"/>
      <c r="H111" s="73"/>
      <c r="I111" s="73"/>
      <c r="J111" s="73"/>
      <c r="K111" s="73"/>
      <c r="L111" s="76"/>
      <c r="M111" s="77"/>
      <c r="N111" s="78"/>
      <c r="O111" s="76"/>
      <c r="P111" s="76"/>
      <c r="Q111" s="78"/>
      <c r="R111" s="78"/>
      <c r="S111" s="78"/>
      <c r="T111" s="78"/>
      <c r="U111" s="87"/>
      <c r="V111" s="98"/>
      <c r="W111" s="89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247" t="s">
        <v>69</v>
      </c>
      <c r="AI111" s="248"/>
      <c r="AJ111" s="249"/>
      <c r="AK111" s="97">
        <f>G178</f>
        <v>0</v>
      </c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</row>
    <row r="112" spans="1:56" ht="20.25" x14ac:dyDescent="0.3">
      <c r="A112" s="73"/>
      <c r="B112" s="93" t="s">
        <v>70</v>
      </c>
      <c r="C112" s="94">
        <f>Y99</f>
        <v>9000000</v>
      </c>
      <c r="D112" s="99"/>
      <c r="E112" s="95">
        <f>SUM(C112)</f>
        <v>9000000</v>
      </c>
      <c r="F112" s="96">
        <f t="shared" si="42"/>
        <v>500000</v>
      </c>
      <c r="G112" s="73"/>
      <c r="H112" s="73"/>
      <c r="I112" s="73"/>
      <c r="J112" s="73"/>
      <c r="K112" s="73"/>
      <c r="L112" s="76"/>
      <c r="M112" s="77"/>
      <c r="N112" s="78"/>
      <c r="O112" s="76"/>
      <c r="P112" s="76"/>
      <c r="Q112" s="78"/>
      <c r="R112" s="78"/>
      <c r="S112" s="78"/>
      <c r="T112" s="78"/>
      <c r="U112" s="87"/>
      <c r="V112" s="98"/>
      <c r="W112" s="89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250" t="s">
        <v>71</v>
      </c>
      <c r="AI112" s="251"/>
      <c r="AJ112" s="252"/>
      <c r="AK112" s="92">
        <f>SUM(AK106:AK110)</f>
        <v>19281880.919713516</v>
      </c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</row>
    <row r="113" spans="1:56" ht="20.25" x14ac:dyDescent="0.3">
      <c r="A113" s="73"/>
      <c r="B113" s="93" t="s">
        <v>72</v>
      </c>
      <c r="C113" s="94">
        <f>Z99</f>
        <v>41360000</v>
      </c>
      <c r="D113" s="94">
        <f>AA99</f>
        <v>0</v>
      </c>
      <c r="E113" s="95">
        <f>SUM(C113:D113)</f>
        <v>41360000</v>
      </c>
      <c r="F113" s="96">
        <f t="shared" si="42"/>
        <v>0</v>
      </c>
      <c r="G113" s="73"/>
      <c r="H113" s="73"/>
      <c r="I113" s="73"/>
      <c r="J113" s="73"/>
      <c r="K113" s="73"/>
      <c r="L113" s="76"/>
      <c r="M113" s="77"/>
      <c r="N113" s="78"/>
      <c r="O113" s="76"/>
      <c r="P113" s="76"/>
      <c r="Q113" s="78"/>
      <c r="R113" s="78"/>
      <c r="S113" s="78"/>
      <c r="T113" s="78"/>
      <c r="U113" s="87"/>
      <c r="V113" s="98"/>
      <c r="W113" s="89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100"/>
      <c r="AI113" s="101"/>
      <c r="AJ113" s="102"/>
      <c r="AK113" s="92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</row>
    <row r="114" spans="1:56" ht="20.25" x14ac:dyDescent="0.3">
      <c r="A114" s="73"/>
      <c r="B114" s="93" t="s">
        <v>73</v>
      </c>
      <c r="C114" s="94">
        <f>AB99</f>
        <v>0</v>
      </c>
      <c r="D114" s="94">
        <f>AC99</f>
        <v>0</v>
      </c>
      <c r="E114" s="95">
        <f t="shared" ref="E114:E115" si="43">SUM(C114:D114)</f>
        <v>0</v>
      </c>
      <c r="F114" s="96">
        <f t="shared" si="42"/>
        <v>0</v>
      </c>
      <c r="G114" s="73"/>
      <c r="H114" s="73"/>
      <c r="I114" s="73"/>
      <c r="J114" s="73"/>
      <c r="K114" s="73"/>
      <c r="L114" s="76"/>
      <c r="M114" s="77"/>
      <c r="N114" s="78"/>
      <c r="O114" s="76"/>
      <c r="P114" s="76"/>
      <c r="Q114" s="78"/>
      <c r="R114" s="78"/>
      <c r="S114" s="78"/>
      <c r="T114" s="78"/>
      <c r="U114" s="87"/>
      <c r="V114" s="98"/>
      <c r="W114" s="89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100"/>
      <c r="AI114" s="101"/>
      <c r="AJ114" s="102"/>
      <c r="AK114" s="92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</row>
    <row r="115" spans="1:56" ht="20.25" x14ac:dyDescent="0.3">
      <c r="A115" s="73"/>
      <c r="B115" s="93" t="s">
        <v>74</v>
      </c>
      <c r="C115" s="94">
        <f>AD99</f>
        <v>125550000</v>
      </c>
      <c r="D115" s="94">
        <f>AE99</f>
        <v>0</v>
      </c>
      <c r="E115" s="95">
        <f t="shared" si="43"/>
        <v>125550000</v>
      </c>
      <c r="F115" s="96">
        <f t="shared" si="42"/>
        <v>0</v>
      </c>
      <c r="G115" s="73"/>
      <c r="H115" s="73"/>
      <c r="I115" s="73"/>
      <c r="J115" s="73"/>
      <c r="K115" s="73"/>
      <c r="L115" s="76"/>
      <c r="M115" s="77"/>
      <c r="N115" s="78"/>
      <c r="O115" s="76"/>
      <c r="P115" s="76"/>
      <c r="Q115" s="78"/>
      <c r="R115" s="78"/>
      <c r="S115" s="78"/>
      <c r="T115" s="78"/>
      <c r="U115" s="87"/>
      <c r="V115" s="98"/>
      <c r="W115" s="89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100"/>
      <c r="AI115" s="101"/>
      <c r="AJ115" s="102"/>
      <c r="AK115" s="92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</row>
    <row r="116" spans="1:56" ht="20.25" x14ac:dyDescent="0.3">
      <c r="A116" s="73"/>
      <c r="B116" s="93" t="s">
        <v>75</v>
      </c>
      <c r="C116" s="94">
        <f>H96</f>
        <v>1000000000</v>
      </c>
      <c r="D116" s="99"/>
      <c r="E116" s="95">
        <f>C116</f>
        <v>1000000000</v>
      </c>
      <c r="F116" s="96">
        <f t="shared" si="42"/>
        <v>0</v>
      </c>
      <c r="G116" s="73"/>
      <c r="H116" s="73"/>
      <c r="I116" s="73"/>
      <c r="J116" s="73"/>
      <c r="K116" s="73"/>
      <c r="L116" s="76"/>
      <c r="M116" s="77"/>
      <c r="N116" s="78"/>
      <c r="O116" s="76"/>
      <c r="P116" s="76"/>
      <c r="Q116" s="78"/>
      <c r="R116" s="78"/>
      <c r="S116" s="78"/>
      <c r="T116" s="78"/>
      <c r="U116" s="87"/>
      <c r="V116" s="98"/>
      <c r="W116" s="89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247" t="s">
        <v>76</v>
      </c>
      <c r="AI116" s="248"/>
      <c r="AJ116" s="249"/>
      <c r="AK116" s="103">
        <f>AQ101</f>
        <v>0.15080000000000005</v>
      </c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</row>
    <row r="117" spans="1:56" ht="20.25" x14ac:dyDescent="0.3">
      <c r="A117" s="73"/>
      <c r="B117" s="93" t="s">
        <v>77</v>
      </c>
      <c r="C117" s="94">
        <f>H97</f>
        <v>300000000</v>
      </c>
      <c r="D117" s="99"/>
      <c r="E117" s="95">
        <f>C117</f>
        <v>300000000</v>
      </c>
      <c r="F117" s="96">
        <f t="shared" si="42"/>
        <v>0</v>
      </c>
      <c r="G117" s="73"/>
      <c r="H117" s="73"/>
      <c r="I117" s="73"/>
      <c r="J117" s="73"/>
      <c r="K117" s="73"/>
      <c r="L117" s="76"/>
      <c r="M117" s="77"/>
      <c r="N117" s="78"/>
      <c r="O117" s="76"/>
      <c r="P117" s="76"/>
      <c r="Q117" s="78"/>
      <c r="R117" s="78"/>
      <c r="S117" s="78"/>
      <c r="T117" s="78"/>
      <c r="U117" s="87"/>
      <c r="V117" s="98"/>
      <c r="W117" s="89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250" t="s">
        <v>78</v>
      </c>
      <c r="AI117" s="251"/>
      <c r="AJ117" s="252"/>
      <c r="AK117" s="92">
        <f>AK112*(1-AK116)</f>
        <v>16374173.277020717</v>
      </c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</row>
    <row r="118" spans="1:56" ht="20.25" x14ac:dyDescent="0.3">
      <c r="A118" s="73"/>
      <c r="B118" s="93" t="s">
        <v>79</v>
      </c>
      <c r="C118" s="94">
        <f>H98</f>
        <v>100000000</v>
      </c>
      <c r="D118" s="99"/>
      <c r="E118" s="95">
        <f>C118</f>
        <v>100000000</v>
      </c>
      <c r="F118" s="96">
        <f t="shared" si="42"/>
        <v>0</v>
      </c>
      <c r="G118" s="73"/>
      <c r="H118" s="73"/>
      <c r="I118" s="73"/>
      <c r="J118" s="73"/>
      <c r="K118" s="73"/>
      <c r="L118" s="76"/>
      <c r="M118" s="77"/>
      <c r="N118" s="78"/>
      <c r="O118" s="76"/>
      <c r="P118" s="76"/>
      <c r="Q118" s="78"/>
      <c r="R118" s="78"/>
      <c r="S118" s="78"/>
      <c r="T118" s="78"/>
      <c r="U118" s="87"/>
      <c r="V118" s="98"/>
      <c r="W118" s="89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</row>
    <row r="119" spans="1:56" ht="20.25" x14ac:dyDescent="0.3">
      <c r="A119" s="73"/>
      <c r="B119" s="104" t="s">
        <v>80</v>
      </c>
      <c r="C119" s="105">
        <f>SUM(C107:C118)</f>
        <v>26081287321</v>
      </c>
      <c r="D119" s="105">
        <f>SUM(D107:D111)</f>
        <v>71000000</v>
      </c>
      <c r="E119" s="95">
        <f>SUM(E107:E118)</f>
        <v>26152287321</v>
      </c>
      <c r="F119" s="96">
        <f t="shared" si="42"/>
        <v>3722279580</v>
      </c>
      <c r="G119" s="206"/>
      <c r="H119" s="73"/>
      <c r="I119" s="73"/>
      <c r="J119" s="73"/>
      <c r="K119" s="73"/>
      <c r="L119" s="76"/>
      <c r="M119" s="77"/>
      <c r="N119" s="78"/>
      <c r="O119" s="78"/>
      <c r="P119" s="78"/>
      <c r="Q119" s="78"/>
      <c r="R119" s="78"/>
      <c r="S119" s="78"/>
      <c r="T119" s="78"/>
      <c r="U119" s="77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</row>
    <row r="120" spans="1:56" ht="21" thickBot="1" x14ac:dyDescent="0.35">
      <c r="A120" s="73"/>
      <c r="B120" s="73"/>
      <c r="C120" s="73"/>
      <c r="D120" s="73"/>
      <c r="E120" s="73"/>
      <c r="F120" s="73"/>
      <c r="G120" s="206"/>
      <c r="H120" s="73"/>
      <c r="I120" s="73"/>
      <c r="J120" s="73"/>
      <c r="K120" s="73"/>
      <c r="L120" s="76"/>
      <c r="M120" s="77"/>
      <c r="N120" s="78"/>
      <c r="O120" s="76"/>
      <c r="P120" s="76"/>
      <c r="Q120" s="78"/>
      <c r="R120" s="78"/>
      <c r="S120" s="78"/>
      <c r="T120" s="78"/>
      <c r="U120" s="87"/>
      <c r="V120" s="98"/>
      <c r="W120" s="89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</row>
    <row r="121" spans="1:56" ht="21" thickBot="1" x14ac:dyDescent="0.35">
      <c r="A121" s="73"/>
      <c r="B121" s="106" t="s">
        <v>81</v>
      </c>
      <c r="C121" s="107">
        <f>C108+C109+C110+C111+C112+C113+C114+C117</f>
        <v>2536279341</v>
      </c>
      <c r="D121" s="107">
        <f>D108+D109+D110+D111+D112+D113+D114+D117</f>
        <v>71000000</v>
      </c>
      <c r="E121" s="108">
        <f>C121+D121</f>
        <v>2607279341</v>
      </c>
      <c r="F121" s="109">
        <f>E121-E144</f>
        <v>120360000</v>
      </c>
      <c r="G121" s="206"/>
      <c r="H121" s="73"/>
      <c r="I121" s="73"/>
      <c r="J121" s="73"/>
      <c r="K121" s="73"/>
      <c r="L121" s="76"/>
      <c r="M121" s="77"/>
      <c r="N121" s="78"/>
      <c r="O121" s="78"/>
      <c r="P121" s="78"/>
      <c r="Q121" s="78"/>
      <c r="R121" s="78"/>
      <c r="S121" s="78"/>
      <c r="T121" s="78"/>
      <c r="U121" s="77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</row>
    <row r="122" spans="1:56" ht="21" thickBot="1" x14ac:dyDescent="0.35">
      <c r="A122" s="73"/>
      <c r="B122" s="73"/>
      <c r="C122" s="73"/>
      <c r="D122" s="73"/>
      <c r="E122" s="73"/>
      <c r="F122" s="75"/>
      <c r="G122" s="206"/>
      <c r="H122" s="73"/>
      <c r="I122" s="73"/>
      <c r="J122" s="73"/>
      <c r="K122" s="73"/>
      <c r="L122" s="76"/>
      <c r="M122" s="77"/>
      <c r="N122" s="78"/>
      <c r="O122" s="78"/>
      <c r="P122" s="78"/>
      <c r="Q122" s="78"/>
      <c r="R122" s="78"/>
      <c r="S122" s="78"/>
      <c r="T122" s="78"/>
      <c r="U122" s="77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</row>
    <row r="123" spans="1:56" ht="21" thickBot="1" x14ac:dyDescent="0.35">
      <c r="A123" s="73"/>
      <c r="B123" s="106" t="s">
        <v>82</v>
      </c>
      <c r="C123" s="107">
        <f>'ELEKTROMOS BER LISTA'!G130</f>
        <v>369099785</v>
      </c>
      <c r="D123" s="107">
        <f>'ELEKTROMOS BER LISTA'!H130</f>
        <v>0</v>
      </c>
      <c r="E123" s="108">
        <f>C123+D123</f>
        <v>369099785</v>
      </c>
      <c r="F123" s="109">
        <f>E123-E146</f>
        <v>0</v>
      </c>
      <c r="G123" s="73"/>
      <c r="H123" s="73"/>
      <c r="I123" s="73"/>
      <c r="J123" s="73"/>
      <c r="K123" s="73"/>
      <c r="L123" s="76"/>
      <c r="M123" s="77"/>
      <c r="N123" s="78"/>
      <c r="O123" s="78"/>
      <c r="P123" s="78"/>
      <c r="Q123" s="78"/>
      <c r="R123" s="78"/>
      <c r="S123" s="78"/>
      <c r="T123" s="78"/>
      <c r="U123" s="77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</row>
    <row r="124" spans="1:56" ht="21" thickBot="1" x14ac:dyDescent="0.35">
      <c r="A124" s="73"/>
      <c r="B124" s="73"/>
      <c r="C124" s="73"/>
      <c r="D124" s="73"/>
      <c r="E124" s="73"/>
      <c r="F124" s="75"/>
      <c r="G124" s="73"/>
      <c r="H124" s="73"/>
      <c r="I124" s="73"/>
      <c r="J124" s="73"/>
      <c r="K124" s="73"/>
      <c r="L124" s="76"/>
      <c r="M124" s="77"/>
      <c r="N124" s="78"/>
      <c r="O124" s="78"/>
      <c r="P124" s="78"/>
      <c r="Q124" s="78"/>
      <c r="R124" s="78"/>
      <c r="S124" s="78"/>
      <c r="T124" s="78"/>
      <c r="U124" s="77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</row>
    <row r="125" spans="1:56" ht="21" thickBot="1" x14ac:dyDescent="0.35">
      <c r="A125" s="73"/>
      <c r="B125" s="106" t="s">
        <v>83</v>
      </c>
      <c r="C125" s="107">
        <f>'GÉPTÖRÉS LISTA'!H24</f>
        <v>83578341</v>
      </c>
      <c r="D125" s="107"/>
      <c r="E125" s="108">
        <f>C125+D125</f>
        <v>83578341</v>
      </c>
      <c r="F125" s="109">
        <f>E125-E148</f>
        <v>0</v>
      </c>
      <c r="G125" s="73"/>
      <c r="H125" s="73"/>
      <c r="I125" s="73"/>
      <c r="J125" s="73"/>
      <c r="K125" s="73"/>
      <c r="L125" s="76"/>
      <c r="M125" s="77"/>
      <c r="N125" s="78"/>
      <c r="O125" s="78"/>
      <c r="P125" s="78"/>
      <c r="Q125" s="78"/>
      <c r="R125" s="78"/>
      <c r="S125" s="78"/>
      <c r="T125" s="78"/>
      <c r="U125" s="77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</row>
    <row r="126" spans="1:56" ht="20.25" x14ac:dyDescent="0.3">
      <c r="A126" s="73"/>
      <c r="B126" s="73"/>
      <c r="C126" s="73"/>
      <c r="D126" s="73"/>
      <c r="E126" s="73"/>
      <c r="F126" s="75"/>
      <c r="G126" s="73"/>
      <c r="H126" s="73"/>
      <c r="I126" s="73"/>
      <c r="J126" s="73"/>
      <c r="K126" s="73"/>
      <c r="L126" s="76"/>
      <c r="M126" s="77"/>
      <c r="N126" s="78"/>
      <c r="O126" s="78"/>
      <c r="P126" s="78"/>
      <c r="Q126" s="78"/>
      <c r="R126" s="78"/>
      <c r="S126" s="78"/>
      <c r="T126" s="78"/>
      <c r="U126" s="77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</row>
    <row r="127" spans="1:56" ht="20.25" x14ac:dyDescent="0.3">
      <c r="A127" s="73"/>
      <c r="B127" s="73"/>
      <c r="C127" s="73"/>
      <c r="D127" s="73"/>
      <c r="E127" s="73"/>
      <c r="F127" s="75"/>
      <c r="G127" s="73"/>
      <c r="H127" s="73"/>
      <c r="I127" s="73"/>
      <c r="J127" s="73"/>
      <c r="K127" s="73"/>
      <c r="L127" s="76"/>
      <c r="M127" s="77"/>
      <c r="N127" s="78"/>
      <c r="O127" s="78"/>
      <c r="P127" s="78"/>
      <c r="Q127" s="78"/>
      <c r="R127" s="78"/>
      <c r="S127" s="78"/>
      <c r="T127" s="78"/>
      <c r="U127" s="77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</row>
    <row r="128" spans="1:56" ht="20.25" x14ac:dyDescent="0.3">
      <c r="A128" s="73"/>
      <c r="B128" s="253" t="s">
        <v>154</v>
      </c>
      <c r="C128" s="253"/>
      <c r="D128" s="253"/>
      <c r="E128" s="253"/>
      <c r="F128" s="75"/>
      <c r="G128" s="73"/>
      <c r="H128" s="73"/>
      <c r="I128" s="73"/>
      <c r="J128" s="73"/>
      <c r="K128" s="73"/>
      <c r="L128" s="76"/>
      <c r="M128" s="77"/>
      <c r="N128" s="78"/>
      <c r="O128" s="78"/>
      <c r="P128" s="78"/>
      <c r="Q128" s="78"/>
      <c r="R128" s="78"/>
      <c r="S128" s="78"/>
      <c r="T128" s="78"/>
      <c r="U128" s="77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</row>
    <row r="129" spans="1:56" ht="20.25" x14ac:dyDescent="0.3">
      <c r="A129" s="73"/>
      <c r="B129" s="110"/>
      <c r="C129" s="110" t="s">
        <v>56</v>
      </c>
      <c r="D129" s="110" t="s">
        <v>57</v>
      </c>
      <c r="E129" s="110" t="s">
        <v>58</v>
      </c>
      <c r="F129" s="75"/>
      <c r="G129" s="73"/>
      <c r="H129" s="73"/>
      <c r="I129" s="73"/>
      <c r="J129" s="73"/>
      <c r="K129" s="73"/>
      <c r="L129" s="76"/>
      <c r="M129" s="77"/>
      <c r="N129" s="78"/>
      <c r="O129" s="78"/>
      <c r="P129" s="78"/>
      <c r="Q129" s="78"/>
      <c r="R129" s="78"/>
      <c r="S129" s="78"/>
      <c r="T129" s="78"/>
      <c r="U129" s="77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</row>
    <row r="130" spans="1:56" ht="20.25" x14ac:dyDescent="0.3">
      <c r="A130" s="73"/>
      <c r="B130" s="111" t="s">
        <v>60</v>
      </c>
      <c r="C130" s="112">
        <v>18676178400</v>
      </c>
      <c r="D130" s="112">
        <v>0</v>
      </c>
      <c r="E130" s="113">
        <f>C130+D130</f>
        <v>18676178400</v>
      </c>
      <c r="F130" s="75"/>
      <c r="G130" s="73"/>
      <c r="H130" s="73"/>
      <c r="I130" s="73"/>
      <c r="J130" s="73"/>
      <c r="K130" s="73"/>
      <c r="L130" s="76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</row>
    <row r="131" spans="1:56" ht="20.25" x14ac:dyDescent="0.3">
      <c r="A131" s="73"/>
      <c r="B131" s="93" t="s">
        <v>62</v>
      </c>
      <c r="C131" s="112">
        <v>1221104341</v>
      </c>
      <c r="D131" s="112">
        <v>0</v>
      </c>
      <c r="E131" s="113">
        <f t="shared" ref="E131:E141" si="44">C131+D131</f>
        <v>1221104341</v>
      </c>
      <c r="F131" s="75"/>
      <c r="G131" s="73"/>
      <c r="H131" s="73"/>
      <c r="I131" s="73"/>
      <c r="J131" s="73"/>
      <c r="K131" s="73"/>
      <c r="L131" s="76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78"/>
      <c r="AU131" s="78"/>
      <c r="AV131" s="78"/>
      <c r="AW131" s="78"/>
      <c r="AX131" s="78"/>
      <c r="AY131" s="78"/>
      <c r="AZ131" s="78"/>
      <c r="BA131" s="78"/>
      <c r="BB131" s="78"/>
      <c r="BC131" s="78"/>
      <c r="BD131" s="78"/>
    </row>
    <row r="132" spans="1:56" ht="20.25" x14ac:dyDescent="0.3">
      <c r="A132" s="73"/>
      <c r="B132" s="93" t="s">
        <v>64</v>
      </c>
      <c r="C132" s="112">
        <v>0</v>
      </c>
      <c r="D132" s="112">
        <v>0</v>
      </c>
      <c r="E132" s="113">
        <f t="shared" si="44"/>
        <v>0</v>
      </c>
      <c r="F132" s="75"/>
      <c r="G132" s="73"/>
      <c r="H132" s="73"/>
      <c r="I132" s="73"/>
      <c r="J132" s="73"/>
      <c r="K132" s="73"/>
      <c r="L132" s="76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78"/>
      <c r="AU132" s="78"/>
      <c r="AV132" s="78"/>
      <c r="AW132" s="78"/>
      <c r="AX132" s="78"/>
      <c r="AY132" s="78"/>
      <c r="AZ132" s="78"/>
      <c r="BA132" s="78"/>
      <c r="BB132" s="78"/>
      <c r="BC132" s="78"/>
      <c r="BD132" s="78"/>
    </row>
    <row r="133" spans="1:56" ht="20.25" x14ac:dyDescent="0.3">
      <c r="A133" s="73"/>
      <c r="B133" s="93" t="s">
        <v>66</v>
      </c>
      <c r="C133" s="112">
        <v>957315000</v>
      </c>
      <c r="D133" s="112">
        <v>0</v>
      </c>
      <c r="E133" s="113">
        <f t="shared" si="44"/>
        <v>957315000</v>
      </c>
      <c r="F133" s="75"/>
      <c r="G133" s="73"/>
      <c r="H133" s="73"/>
      <c r="I133" s="73"/>
      <c r="J133" s="73"/>
      <c r="K133" s="73"/>
      <c r="L133" s="76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78"/>
      <c r="AU133" s="78"/>
      <c r="AV133" s="78"/>
      <c r="AW133" s="78"/>
      <c r="AX133" s="78"/>
      <c r="AY133" s="78"/>
      <c r="AZ133" s="78"/>
      <c r="BA133" s="78"/>
      <c r="BB133" s="78"/>
      <c r="BC133" s="78"/>
      <c r="BD133" s="78"/>
    </row>
    <row r="134" spans="1:56" ht="20.25" x14ac:dyDescent="0.3">
      <c r="A134" s="73"/>
      <c r="B134" s="93" t="s">
        <v>68</v>
      </c>
      <c r="C134" s="112">
        <v>0</v>
      </c>
      <c r="D134" s="112">
        <v>0</v>
      </c>
      <c r="E134" s="113">
        <f t="shared" si="44"/>
        <v>0</v>
      </c>
      <c r="F134" s="75"/>
      <c r="G134" s="73"/>
      <c r="H134" s="73"/>
      <c r="I134" s="73"/>
      <c r="J134" s="73"/>
      <c r="K134" s="73"/>
      <c r="L134" s="76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78"/>
      <c r="AU134" s="78"/>
      <c r="AV134" s="78"/>
      <c r="AW134" s="78"/>
      <c r="AX134" s="78"/>
      <c r="AY134" s="78"/>
      <c r="AZ134" s="78"/>
      <c r="BA134" s="78"/>
      <c r="BB134" s="78"/>
      <c r="BC134" s="78"/>
      <c r="BD134" s="78"/>
    </row>
    <row r="135" spans="1:56" ht="20.25" x14ac:dyDescent="0.3">
      <c r="A135" s="73"/>
      <c r="B135" s="93" t="s">
        <v>70</v>
      </c>
      <c r="C135" s="112">
        <v>8500000</v>
      </c>
      <c r="D135" s="112"/>
      <c r="E135" s="113">
        <f t="shared" si="44"/>
        <v>8500000</v>
      </c>
      <c r="F135" s="75"/>
      <c r="G135" s="73"/>
      <c r="H135" s="73"/>
      <c r="I135" s="73"/>
      <c r="J135" s="73"/>
      <c r="K135" s="73"/>
      <c r="L135" s="76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78"/>
      <c r="AU135" s="78"/>
      <c r="AV135" s="78"/>
      <c r="AW135" s="78"/>
      <c r="AX135" s="78"/>
      <c r="AY135" s="78"/>
      <c r="AZ135" s="78"/>
      <c r="BA135" s="78"/>
      <c r="BB135" s="78"/>
      <c r="BC135" s="78"/>
      <c r="BD135" s="78"/>
    </row>
    <row r="136" spans="1:56" ht="20.25" x14ac:dyDescent="0.3">
      <c r="A136" s="73"/>
      <c r="B136" s="93" t="s">
        <v>72</v>
      </c>
      <c r="C136" s="112">
        <v>41360000</v>
      </c>
      <c r="D136" s="112">
        <v>0</v>
      </c>
      <c r="E136" s="113">
        <f t="shared" si="44"/>
        <v>41360000</v>
      </c>
      <c r="F136" s="75"/>
      <c r="G136" s="73"/>
      <c r="H136" s="73"/>
      <c r="I136" s="73"/>
      <c r="J136" s="73"/>
      <c r="K136" s="73"/>
      <c r="L136" s="76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78"/>
      <c r="AU136" s="78"/>
      <c r="AV136" s="78"/>
      <c r="AW136" s="78"/>
      <c r="AX136" s="78"/>
      <c r="AY136" s="78"/>
      <c r="AZ136" s="78"/>
      <c r="BA136" s="78"/>
      <c r="BB136" s="78"/>
      <c r="BC136" s="78"/>
      <c r="BD136" s="78"/>
    </row>
    <row r="137" spans="1:56" ht="20.25" x14ac:dyDescent="0.3">
      <c r="A137" s="73"/>
      <c r="B137" s="93" t="s">
        <v>73</v>
      </c>
      <c r="C137" s="112">
        <v>0</v>
      </c>
      <c r="D137" s="112">
        <v>0</v>
      </c>
      <c r="E137" s="113">
        <f t="shared" si="44"/>
        <v>0</v>
      </c>
      <c r="F137" s="75"/>
      <c r="G137" s="73"/>
      <c r="H137" s="73"/>
      <c r="I137" s="73"/>
      <c r="J137" s="73"/>
      <c r="K137" s="73"/>
      <c r="L137" s="76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78"/>
      <c r="AU137" s="78"/>
      <c r="AV137" s="78"/>
      <c r="AW137" s="78"/>
      <c r="AX137" s="78"/>
      <c r="AY137" s="78"/>
      <c r="AZ137" s="78"/>
      <c r="BA137" s="78"/>
      <c r="BB137" s="78"/>
      <c r="BC137" s="78"/>
      <c r="BD137" s="78"/>
    </row>
    <row r="138" spans="1:56" ht="20.25" x14ac:dyDescent="0.3">
      <c r="A138" s="73"/>
      <c r="B138" s="93" t="s">
        <v>74</v>
      </c>
      <c r="C138" s="112">
        <v>125550000</v>
      </c>
      <c r="D138" s="112">
        <v>0</v>
      </c>
      <c r="E138" s="113">
        <f t="shared" si="44"/>
        <v>125550000</v>
      </c>
      <c r="F138" s="75"/>
      <c r="G138" s="73"/>
      <c r="H138" s="73"/>
      <c r="I138" s="73"/>
      <c r="J138" s="73"/>
      <c r="K138" s="73"/>
      <c r="L138" s="76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78"/>
      <c r="AU138" s="78"/>
      <c r="AV138" s="78"/>
      <c r="AW138" s="78"/>
      <c r="AX138" s="78"/>
      <c r="AY138" s="78"/>
      <c r="AZ138" s="78"/>
      <c r="BA138" s="78"/>
      <c r="BB138" s="78"/>
      <c r="BC138" s="78"/>
      <c r="BD138" s="78"/>
    </row>
    <row r="139" spans="1:56" ht="20.25" x14ac:dyDescent="0.3">
      <c r="A139" s="73"/>
      <c r="B139" s="93" t="s">
        <v>75</v>
      </c>
      <c r="C139" s="112">
        <v>1000000000</v>
      </c>
      <c r="D139" s="112"/>
      <c r="E139" s="113">
        <f t="shared" si="44"/>
        <v>1000000000</v>
      </c>
      <c r="F139" s="75"/>
      <c r="G139" s="73"/>
      <c r="H139" s="73"/>
      <c r="I139" s="73"/>
      <c r="J139" s="73"/>
      <c r="K139" s="73"/>
      <c r="L139" s="76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78"/>
      <c r="AU139" s="78"/>
      <c r="AV139" s="78"/>
      <c r="AW139" s="78"/>
      <c r="AX139" s="78"/>
      <c r="AY139" s="78"/>
      <c r="AZ139" s="78"/>
      <c r="BA139" s="78"/>
      <c r="BB139" s="78"/>
      <c r="BC139" s="78"/>
      <c r="BD139" s="78"/>
    </row>
    <row r="140" spans="1:56" ht="20.25" x14ac:dyDescent="0.3">
      <c r="A140" s="73"/>
      <c r="B140" s="93" t="s">
        <v>77</v>
      </c>
      <c r="C140" s="112">
        <v>300000000</v>
      </c>
      <c r="D140" s="112"/>
      <c r="E140" s="113">
        <f t="shared" si="44"/>
        <v>300000000</v>
      </c>
      <c r="F140" s="75"/>
      <c r="G140" s="73"/>
      <c r="H140" s="73"/>
      <c r="I140" s="73"/>
      <c r="J140" s="73"/>
      <c r="K140" s="73"/>
      <c r="L140" s="76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78"/>
      <c r="AU140" s="78"/>
      <c r="AV140" s="78"/>
      <c r="AW140" s="78"/>
      <c r="AX140" s="78"/>
      <c r="AY140" s="78"/>
      <c r="AZ140" s="78"/>
      <c r="BA140" s="78"/>
      <c r="BB140" s="78"/>
      <c r="BC140" s="78"/>
      <c r="BD140" s="78"/>
    </row>
    <row r="141" spans="1:56" ht="20.25" x14ac:dyDescent="0.3">
      <c r="A141" s="73"/>
      <c r="B141" s="93" t="s">
        <v>79</v>
      </c>
      <c r="C141" s="112">
        <v>100000000</v>
      </c>
      <c r="D141" s="112"/>
      <c r="E141" s="113">
        <f t="shared" si="44"/>
        <v>100000000</v>
      </c>
      <c r="F141" s="75"/>
      <c r="G141" s="73"/>
      <c r="H141" s="73"/>
      <c r="I141" s="73"/>
      <c r="J141" s="73"/>
      <c r="K141" s="73"/>
      <c r="L141" s="76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78"/>
      <c r="AU141" s="78"/>
      <c r="AV141" s="78"/>
      <c r="AW141" s="78"/>
      <c r="AX141" s="78"/>
      <c r="AY141" s="78"/>
      <c r="AZ141" s="78"/>
      <c r="BA141" s="78"/>
      <c r="BB141" s="78"/>
      <c r="BC141" s="78"/>
      <c r="BD141" s="78"/>
    </row>
    <row r="142" spans="1:56" ht="20.25" x14ac:dyDescent="0.3">
      <c r="A142" s="73"/>
      <c r="B142" s="114" t="s">
        <v>84</v>
      </c>
      <c r="C142" s="115">
        <f>SUM(C130:C141)</f>
        <v>22430007741</v>
      </c>
      <c r="D142" s="115">
        <f>SUM(D130:D141)</f>
        <v>0</v>
      </c>
      <c r="E142" s="115">
        <f>SUM(E130:E141)</f>
        <v>22430007741</v>
      </c>
      <c r="F142" s="75"/>
      <c r="G142" s="73"/>
      <c r="H142" s="73"/>
      <c r="I142" s="73"/>
      <c r="J142" s="73"/>
      <c r="K142" s="73"/>
      <c r="L142" s="76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78"/>
      <c r="AU142" s="78"/>
      <c r="AV142" s="78"/>
      <c r="AW142" s="78"/>
      <c r="AX142" s="78"/>
      <c r="AY142" s="78"/>
      <c r="AZ142" s="78"/>
      <c r="BA142" s="78"/>
      <c r="BB142" s="78"/>
      <c r="BC142" s="78"/>
      <c r="BD142" s="78"/>
    </row>
    <row r="143" spans="1:56" ht="20.25" x14ac:dyDescent="0.3">
      <c r="A143" s="73"/>
      <c r="B143" s="73"/>
      <c r="C143" s="73"/>
      <c r="D143" s="73"/>
      <c r="E143" s="73"/>
      <c r="F143" s="75"/>
      <c r="G143" s="73"/>
      <c r="H143" s="73"/>
      <c r="I143" s="73"/>
      <c r="J143" s="73"/>
      <c r="K143" s="73"/>
      <c r="L143" s="76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78"/>
      <c r="AU143" s="78"/>
      <c r="AV143" s="78"/>
      <c r="AW143" s="78"/>
      <c r="AX143" s="78"/>
      <c r="AY143" s="78"/>
      <c r="AZ143" s="78"/>
      <c r="BA143" s="78"/>
      <c r="BB143" s="78"/>
      <c r="BC143" s="78"/>
      <c r="BD143" s="78"/>
    </row>
    <row r="144" spans="1:56" ht="20.25" x14ac:dyDescent="0.3">
      <c r="A144" s="73"/>
      <c r="B144" s="116" t="s">
        <v>81</v>
      </c>
      <c r="C144" s="117">
        <f>C131+C132+C133+C134+C135+C140</f>
        <v>2486919341</v>
      </c>
      <c r="D144" s="117">
        <f>D131+D132+D133+D134+D135+D140</f>
        <v>0</v>
      </c>
      <c r="E144" s="115">
        <f>C144+D144</f>
        <v>2486919341</v>
      </c>
      <c r="F144" s="75"/>
      <c r="G144" s="73"/>
      <c r="H144" s="73"/>
      <c r="I144" s="73"/>
      <c r="J144" s="73"/>
      <c r="K144" s="73"/>
      <c r="L144" s="76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78"/>
      <c r="AU144" s="78"/>
      <c r="AV144" s="78"/>
      <c r="AW144" s="78"/>
      <c r="AX144" s="78"/>
      <c r="AY144" s="78"/>
      <c r="AZ144" s="78"/>
      <c r="BA144" s="78"/>
      <c r="BB144" s="78"/>
      <c r="BC144" s="78"/>
      <c r="BD144" s="78"/>
    </row>
    <row r="145" spans="1:56" ht="20.25" x14ac:dyDescent="0.3">
      <c r="A145" s="73"/>
      <c r="B145" s="73"/>
      <c r="C145" s="73"/>
      <c r="D145" s="73"/>
      <c r="E145" s="73"/>
      <c r="F145" s="75"/>
      <c r="G145" s="73"/>
      <c r="H145" s="73"/>
      <c r="I145" s="73"/>
      <c r="J145" s="73"/>
      <c r="K145" s="73"/>
      <c r="L145" s="76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78"/>
      <c r="AU145" s="78"/>
      <c r="AV145" s="78"/>
      <c r="AW145" s="78"/>
      <c r="AX145" s="78"/>
      <c r="AY145" s="78"/>
      <c r="AZ145" s="78"/>
      <c r="BA145" s="78"/>
      <c r="BB145" s="78"/>
      <c r="BC145" s="78"/>
      <c r="BD145" s="78"/>
    </row>
    <row r="146" spans="1:56" ht="20.25" x14ac:dyDescent="0.3">
      <c r="A146" s="73"/>
      <c r="B146" s="116" t="s">
        <v>82</v>
      </c>
      <c r="C146" s="118">
        <v>369099785</v>
      </c>
      <c r="D146" s="118">
        <v>0</v>
      </c>
      <c r="E146" s="115">
        <f>C146+D146</f>
        <v>369099785</v>
      </c>
      <c r="F146" s="75"/>
      <c r="G146" s="73"/>
      <c r="H146" s="73"/>
      <c r="I146" s="73"/>
      <c r="J146" s="73"/>
      <c r="K146" s="73"/>
      <c r="L146" s="76"/>
      <c r="M146" s="78"/>
      <c r="N146" s="78"/>
      <c r="O146" s="78"/>
      <c r="P146" s="78"/>
      <c r="Q146" s="78"/>
      <c r="R146" s="78"/>
      <c r="S146" s="78"/>
      <c r="T146" s="78"/>
      <c r="U146" s="77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78"/>
      <c r="AU146" s="78"/>
      <c r="AV146" s="78"/>
      <c r="AW146" s="78"/>
      <c r="AX146" s="78"/>
      <c r="AY146" s="78"/>
      <c r="AZ146" s="78"/>
      <c r="BA146" s="78"/>
      <c r="BB146" s="78"/>
      <c r="BC146" s="78"/>
      <c r="BD146" s="78"/>
    </row>
    <row r="147" spans="1:56" ht="20.25" x14ac:dyDescent="0.3">
      <c r="A147" s="73"/>
      <c r="B147" s="73"/>
      <c r="C147" s="73"/>
      <c r="D147" s="73"/>
      <c r="E147" s="73"/>
      <c r="F147" s="75"/>
      <c r="G147" s="73"/>
      <c r="H147" s="73"/>
      <c r="I147" s="73"/>
      <c r="J147" s="73"/>
      <c r="K147" s="73"/>
      <c r="L147" s="76"/>
      <c r="M147" s="77"/>
      <c r="N147" s="78"/>
      <c r="O147" s="78"/>
      <c r="P147" s="78"/>
      <c r="Q147" s="78"/>
      <c r="R147" s="78"/>
      <c r="S147" s="78"/>
      <c r="T147" s="78"/>
      <c r="U147" s="77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</row>
    <row r="148" spans="1:56" ht="20.25" x14ac:dyDescent="0.3">
      <c r="A148" s="73"/>
      <c r="B148" s="116" t="s">
        <v>83</v>
      </c>
      <c r="C148" s="118">
        <v>83578341</v>
      </c>
      <c r="D148" s="118"/>
      <c r="E148" s="115">
        <f>C148+D148</f>
        <v>83578341</v>
      </c>
      <c r="F148" s="75"/>
      <c r="G148" s="73"/>
      <c r="H148" s="73"/>
      <c r="I148" s="73"/>
      <c r="J148" s="73"/>
      <c r="K148" s="73"/>
      <c r="L148" s="76"/>
      <c r="M148" s="77"/>
      <c r="N148" s="78"/>
      <c r="O148" s="78"/>
      <c r="P148" s="78"/>
      <c r="Q148" s="78"/>
      <c r="R148" s="78"/>
      <c r="S148" s="78"/>
      <c r="T148" s="78"/>
      <c r="U148" s="77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</row>
    <row r="149" spans="1:56" ht="20.25" x14ac:dyDescent="0.3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6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</row>
    <row r="150" spans="1:56" ht="31.9" customHeight="1" x14ac:dyDescent="0.3">
      <c r="A150" s="73"/>
      <c r="B150" s="254" t="s">
        <v>155</v>
      </c>
      <c r="C150" s="254"/>
      <c r="D150" s="254"/>
      <c r="E150" s="254"/>
      <c r="F150" s="254"/>
      <c r="G150" s="254"/>
      <c r="H150" s="73"/>
      <c r="I150" s="73"/>
      <c r="J150" s="73"/>
      <c r="K150" s="73"/>
      <c r="L150" s="76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</row>
    <row r="151" spans="1:56" ht="20.25" x14ac:dyDescent="0.3">
      <c r="A151" s="73"/>
      <c r="B151" s="240" t="s">
        <v>3</v>
      </c>
      <c r="C151" s="240"/>
      <c r="D151" s="240" t="s">
        <v>85</v>
      </c>
      <c r="E151" s="240"/>
      <c r="F151" s="119" t="s">
        <v>86</v>
      </c>
      <c r="G151" s="119" t="s">
        <v>87</v>
      </c>
      <c r="H151" s="73"/>
      <c r="I151" s="73"/>
      <c r="J151" s="73"/>
      <c r="K151" s="73"/>
      <c r="L151" s="76"/>
      <c r="M151" s="77"/>
      <c r="N151" s="78"/>
      <c r="O151" s="78"/>
      <c r="P151" s="78"/>
      <c r="Q151" s="78"/>
      <c r="R151" s="78"/>
      <c r="S151" s="78"/>
      <c r="T151" s="78"/>
      <c r="U151" s="77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</row>
    <row r="152" spans="1:56" ht="20.25" x14ac:dyDescent="0.3">
      <c r="A152" s="73"/>
      <c r="B152" s="237" t="s">
        <v>88</v>
      </c>
      <c r="C152" s="237"/>
      <c r="D152" s="238">
        <f>E142</f>
        <v>22430007741</v>
      </c>
      <c r="E152" s="238"/>
      <c r="F152" s="120">
        <v>6.4999999999999997E-4</v>
      </c>
      <c r="G152" s="168">
        <f>D152*F152</f>
        <v>14579505.031649999</v>
      </c>
      <c r="H152" s="73"/>
      <c r="I152" s="73"/>
      <c r="J152" s="73"/>
      <c r="K152" s="73"/>
      <c r="L152" s="76"/>
      <c r="M152" s="77"/>
      <c r="N152" s="78"/>
      <c r="O152" s="78"/>
      <c r="P152" s="78"/>
      <c r="Q152" s="78"/>
      <c r="R152" s="78"/>
      <c r="S152" s="78"/>
      <c r="T152" s="78"/>
      <c r="U152" s="77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</row>
    <row r="153" spans="1:56" ht="20.25" x14ac:dyDescent="0.3">
      <c r="A153" s="73"/>
      <c r="B153" s="237" t="s">
        <v>89</v>
      </c>
      <c r="C153" s="237"/>
      <c r="D153" s="238">
        <f>E144</f>
        <v>2486919341</v>
      </c>
      <c r="E153" s="238"/>
      <c r="F153" s="120"/>
      <c r="G153" s="168">
        <f>D153*F153</f>
        <v>0</v>
      </c>
      <c r="H153" s="73"/>
      <c r="I153" s="73"/>
      <c r="J153" s="73"/>
      <c r="K153" s="73"/>
      <c r="L153" s="76"/>
      <c r="M153" s="77"/>
      <c r="N153" s="78"/>
      <c r="O153" s="78"/>
      <c r="P153" s="78"/>
      <c r="Q153" s="78"/>
      <c r="R153" s="78"/>
      <c r="S153" s="78"/>
      <c r="T153" s="78"/>
      <c r="U153" s="77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</row>
    <row r="154" spans="1:56" ht="20.25" x14ac:dyDescent="0.3">
      <c r="A154" s="73"/>
      <c r="B154" s="231" t="s">
        <v>90</v>
      </c>
      <c r="C154" s="232"/>
      <c r="D154" s="232"/>
      <c r="E154" s="232"/>
      <c r="F154" s="233"/>
      <c r="G154" s="120">
        <v>300000</v>
      </c>
      <c r="H154" s="73"/>
      <c r="I154" s="73"/>
      <c r="J154" s="73"/>
      <c r="K154" s="73"/>
      <c r="L154" s="76"/>
      <c r="M154" s="77"/>
      <c r="N154" s="78"/>
      <c r="O154" s="78"/>
      <c r="P154" s="78"/>
      <c r="Q154" s="78"/>
      <c r="R154" s="78"/>
      <c r="S154" s="78"/>
      <c r="T154" s="78"/>
      <c r="U154" s="77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</row>
    <row r="155" spans="1:56" ht="20.25" x14ac:dyDescent="0.3">
      <c r="A155" s="73"/>
      <c r="B155" s="237" t="s">
        <v>91</v>
      </c>
      <c r="C155" s="237"/>
      <c r="D155" s="238">
        <f>E146</f>
        <v>369099785</v>
      </c>
      <c r="E155" s="238"/>
      <c r="F155" s="120">
        <v>4.0000000000000002E-4</v>
      </c>
      <c r="G155" s="168">
        <f>D155*F155</f>
        <v>147639.91400000002</v>
      </c>
      <c r="H155" s="73"/>
      <c r="I155" s="73"/>
      <c r="J155" s="73"/>
      <c r="K155" s="73"/>
      <c r="L155" s="76"/>
      <c r="M155" s="77"/>
      <c r="N155" s="78"/>
      <c r="O155" s="78"/>
      <c r="P155" s="78"/>
      <c r="Q155" s="78"/>
      <c r="R155" s="78"/>
      <c r="S155" s="78"/>
      <c r="T155" s="78"/>
      <c r="U155" s="77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</row>
    <row r="156" spans="1:56" ht="20.25" x14ac:dyDescent="0.3">
      <c r="A156" s="73"/>
      <c r="B156" s="237" t="s">
        <v>92</v>
      </c>
      <c r="C156" s="237"/>
      <c r="D156" s="238">
        <f>E148</f>
        <v>83578341</v>
      </c>
      <c r="E156" s="238"/>
      <c r="F156" s="120">
        <v>4.0000000000000001E-3</v>
      </c>
      <c r="G156" s="168">
        <f>D156*F156</f>
        <v>334313.364</v>
      </c>
      <c r="H156" s="73"/>
      <c r="I156" s="73"/>
      <c r="J156" s="73"/>
      <c r="K156" s="73"/>
      <c r="L156" s="76"/>
      <c r="M156" s="77"/>
      <c r="N156" s="78"/>
      <c r="O156" s="78"/>
      <c r="P156" s="78"/>
      <c r="Q156" s="78"/>
      <c r="R156" s="78"/>
      <c r="S156" s="78"/>
      <c r="T156" s="78"/>
      <c r="U156" s="77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</row>
    <row r="157" spans="1:56" ht="20.25" x14ac:dyDescent="0.3">
      <c r="A157" s="73"/>
      <c r="B157" s="237" t="s">
        <v>93</v>
      </c>
      <c r="C157" s="237"/>
      <c r="D157" s="246"/>
      <c r="E157" s="246"/>
      <c r="F157" s="120"/>
      <c r="G157" s="168">
        <f>D157*F157</f>
        <v>0</v>
      </c>
      <c r="H157" s="73"/>
      <c r="I157" s="73"/>
      <c r="J157" s="73"/>
      <c r="K157" s="73"/>
      <c r="L157" s="76"/>
      <c r="M157" s="77"/>
      <c r="N157" s="78"/>
      <c r="O157" s="78"/>
      <c r="P157" s="78"/>
      <c r="Q157" s="78"/>
      <c r="R157" s="78"/>
      <c r="S157" s="78"/>
      <c r="T157" s="78"/>
      <c r="U157" s="77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</row>
    <row r="158" spans="1:56" ht="20.25" x14ac:dyDescent="0.3">
      <c r="A158" s="73"/>
      <c r="B158" s="231" t="s">
        <v>94</v>
      </c>
      <c r="C158" s="232"/>
      <c r="D158" s="232"/>
      <c r="E158" s="232"/>
      <c r="F158" s="233"/>
      <c r="G158" s="120"/>
      <c r="H158" s="73"/>
      <c r="I158" s="73"/>
      <c r="J158" s="73"/>
      <c r="K158" s="73"/>
      <c r="L158" s="76"/>
      <c r="M158" s="77"/>
      <c r="N158" s="78"/>
      <c r="O158" s="78"/>
      <c r="P158" s="78"/>
      <c r="Q158" s="78"/>
      <c r="R158" s="78"/>
      <c r="S158" s="78"/>
      <c r="T158" s="78"/>
      <c r="U158" s="77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</row>
    <row r="159" spans="1:56" ht="20.25" x14ac:dyDescent="0.3">
      <c r="A159" s="73"/>
      <c r="B159" s="121" t="s">
        <v>95</v>
      </c>
      <c r="C159" s="243"/>
      <c r="D159" s="244"/>
      <c r="E159" s="245"/>
      <c r="F159" s="120"/>
      <c r="G159" s="168">
        <v>1500000</v>
      </c>
      <c r="H159" s="73"/>
      <c r="I159" s="73"/>
      <c r="J159" s="73"/>
      <c r="K159" s="73"/>
      <c r="L159" s="76"/>
      <c r="M159" s="77"/>
      <c r="N159" s="78"/>
      <c r="O159" s="78"/>
      <c r="P159" s="78"/>
      <c r="Q159" s="78"/>
      <c r="R159" s="78"/>
      <c r="S159" s="78"/>
      <c r="T159" s="78"/>
      <c r="U159" s="77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</row>
    <row r="160" spans="1:56" ht="20.25" x14ac:dyDescent="0.3">
      <c r="A160" s="73"/>
      <c r="B160" s="121" t="s">
        <v>96</v>
      </c>
      <c r="C160" s="243"/>
      <c r="D160" s="244"/>
      <c r="E160" s="245"/>
      <c r="F160" s="120"/>
      <c r="G160" s="168">
        <f>D160*F160</f>
        <v>0</v>
      </c>
      <c r="H160" s="73"/>
      <c r="I160" s="73"/>
      <c r="J160" s="73"/>
      <c r="K160" s="73"/>
      <c r="L160" s="76"/>
      <c r="M160" s="77"/>
      <c r="N160" s="78"/>
      <c r="O160" s="78"/>
      <c r="P160" s="78"/>
      <c r="Q160" s="78"/>
      <c r="R160" s="78"/>
      <c r="S160" s="78"/>
      <c r="T160" s="78"/>
      <c r="U160" s="77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</row>
    <row r="161" spans="1:56" ht="20.25" x14ac:dyDescent="0.3">
      <c r="A161" s="73"/>
      <c r="B161" s="121" t="s">
        <v>97</v>
      </c>
      <c r="C161" s="243"/>
      <c r="D161" s="244"/>
      <c r="E161" s="245"/>
      <c r="F161" s="120"/>
      <c r="G161" s="168">
        <f>D161*F161</f>
        <v>0</v>
      </c>
      <c r="H161" s="73"/>
      <c r="I161" s="73"/>
      <c r="J161" s="73"/>
      <c r="K161" s="73"/>
      <c r="L161" s="76"/>
      <c r="M161" s="77"/>
      <c r="N161" s="78"/>
      <c r="O161" s="78"/>
      <c r="P161" s="78"/>
      <c r="Q161" s="78"/>
      <c r="R161" s="78"/>
      <c r="S161" s="78"/>
      <c r="T161" s="78"/>
      <c r="U161" s="77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</row>
    <row r="162" spans="1:56" ht="20.25" x14ac:dyDescent="0.3">
      <c r="A162" s="73"/>
      <c r="B162" s="121" t="s">
        <v>98</v>
      </c>
      <c r="C162" s="243"/>
      <c r="D162" s="244"/>
      <c r="E162" s="245"/>
      <c r="F162" s="120"/>
      <c r="G162" s="168">
        <f>D162*F162</f>
        <v>0</v>
      </c>
      <c r="H162" s="73"/>
      <c r="I162" s="73"/>
      <c r="J162" s="73"/>
      <c r="K162" s="73"/>
      <c r="L162" s="76"/>
      <c r="M162" s="77"/>
      <c r="N162" s="78"/>
      <c r="O162" s="78"/>
      <c r="P162" s="78"/>
      <c r="Q162" s="78"/>
      <c r="R162" s="78"/>
      <c r="S162" s="78"/>
      <c r="T162" s="78"/>
      <c r="U162" s="77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</row>
    <row r="163" spans="1:56" ht="20.25" x14ac:dyDescent="0.3">
      <c r="A163" s="73"/>
      <c r="B163" s="228" t="s">
        <v>71</v>
      </c>
      <c r="C163" s="229"/>
      <c r="D163" s="229"/>
      <c r="E163" s="229"/>
      <c r="F163" s="230"/>
      <c r="G163" s="122">
        <f>SUM(G152:G162)</f>
        <v>16861458.30965</v>
      </c>
      <c r="H163" s="73"/>
      <c r="I163" s="73"/>
      <c r="J163" s="73"/>
      <c r="K163" s="73"/>
      <c r="L163" s="76"/>
      <c r="M163" s="77"/>
      <c r="N163" s="78"/>
      <c r="O163" s="78"/>
      <c r="P163" s="78"/>
      <c r="Q163" s="78"/>
      <c r="R163" s="78"/>
      <c r="S163" s="78"/>
      <c r="T163" s="78"/>
      <c r="U163" s="77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</row>
    <row r="164" spans="1:56" ht="20.25" x14ac:dyDescent="0.3">
      <c r="A164" s="73"/>
      <c r="B164" s="228" t="s">
        <v>99</v>
      </c>
      <c r="C164" s="229"/>
      <c r="D164" s="229"/>
      <c r="E164" s="229"/>
      <c r="F164" s="230"/>
      <c r="G164" s="123">
        <v>0.15079999999999999</v>
      </c>
      <c r="H164" s="73"/>
      <c r="I164" s="73"/>
      <c r="J164" s="73"/>
      <c r="K164" s="73"/>
      <c r="L164" s="76"/>
      <c r="M164" s="77"/>
      <c r="N164" s="78"/>
      <c r="O164" s="78"/>
      <c r="P164" s="78"/>
      <c r="Q164" s="78"/>
      <c r="R164" s="78"/>
      <c r="S164" s="78"/>
      <c r="T164" s="78"/>
      <c r="U164" s="77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</row>
    <row r="165" spans="1:56" ht="20.25" x14ac:dyDescent="0.3">
      <c r="A165" s="73"/>
      <c r="B165" s="228" t="s">
        <v>100</v>
      </c>
      <c r="C165" s="229"/>
      <c r="D165" s="229"/>
      <c r="E165" s="229"/>
      <c r="F165" s="230"/>
      <c r="G165" s="123"/>
      <c r="H165" s="73"/>
      <c r="I165" s="73"/>
      <c r="J165" s="73"/>
      <c r="K165" s="73"/>
      <c r="L165" s="76"/>
      <c r="M165" s="77"/>
      <c r="N165" s="78"/>
      <c r="O165" s="78"/>
      <c r="P165" s="78"/>
      <c r="Q165" s="78"/>
      <c r="R165" s="78"/>
      <c r="S165" s="78"/>
      <c r="T165" s="78"/>
      <c r="U165" s="77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</row>
    <row r="166" spans="1:56" ht="20.25" x14ac:dyDescent="0.3">
      <c r="A166" s="73"/>
      <c r="B166" s="228" t="s">
        <v>101</v>
      </c>
      <c r="C166" s="229"/>
      <c r="D166" s="229"/>
      <c r="E166" s="229"/>
      <c r="F166" s="230"/>
      <c r="G166" s="123"/>
      <c r="H166" s="73"/>
      <c r="I166" s="73"/>
      <c r="J166" s="73"/>
      <c r="K166" s="73"/>
      <c r="L166" s="76"/>
      <c r="M166" s="77"/>
      <c r="N166" s="78"/>
      <c r="O166" s="78"/>
      <c r="P166" s="78"/>
      <c r="Q166" s="78"/>
      <c r="R166" s="78"/>
      <c r="S166" s="78"/>
      <c r="T166" s="78"/>
      <c r="U166" s="77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</row>
    <row r="167" spans="1:56" ht="20.25" x14ac:dyDescent="0.3">
      <c r="A167" s="73"/>
      <c r="B167" s="228" t="s">
        <v>102</v>
      </c>
      <c r="C167" s="229"/>
      <c r="D167" s="229"/>
      <c r="E167" s="229"/>
      <c r="F167" s="230"/>
      <c r="G167" s="122">
        <f>G163*(1-G164)*(1-G165)*(1-G166)</f>
        <v>14318750.396554779</v>
      </c>
      <c r="H167" s="73"/>
      <c r="I167" s="73"/>
      <c r="J167" s="73"/>
      <c r="K167" s="73"/>
      <c r="L167" s="76"/>
      <c r="M167" s="77"/>
      <c r="N167" s="78"/>
      <c r="O167" s="78"/>
      <c r="P167" s="78"/>
      <c r="Q167" s="78"/>
      <c r="R167" s="78"/>
      <c r="S167" s="78"/>
      <c r="T167" s="78"/>
      <c r="U167" s="77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</row>
    <row r="168" spans="1:56" ht="20.25" x14ac:dyDescent="0.3">
      <c r="A168" s="73"/>
      <c r="B168" s="241" t="s">
        <v>103</v>
      </c>
      <c r="C168" s="241"/>
      <c r="D168" s="241"/>
      <c r="E168" s="241"/>
      <c r="F168" s="241"/>
      <c r="G168" s="120"/>
      <c r="H168" s="73"/>
      <c r="I168" s="73"/>
      <c r="J168" s="73"/>
      <c r="K168" s="73"/>
      <c r="L168" s="76"/>
      <c r="M168" s="77"/>
      <c r="N168" s="78"/>
      <c r="O168" s="78"/>
      <c r="P168" s="78"/>
      <c r="Q168" s="78"/>
      <c r="R168" s="78"/>
      <c r="S168" s="78"/>
      <c r="T168" s="78"/>
      <c r="U168" s="77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</row>
    <row r="169" spans="1:56" ht="20.25" x14ac:dyDescent="0.3">
      <c r="A169" s="73"/>
      <c r="B169" s="73"/>
      <c r="C169" s="73"/>
      <c r="D169" s="73"/>
      <c r="E169" s="73"/>
      <c r="F169" s="75"/>
      <c r="G169" s="73"/>
      <c r="H169" s="73"/>
      <c r="I169" s="73"/>
      <c r="J169" s="73"/>
      <c r="K169" s="73"/>
      <c r="L169" s="76"/>
      <c r="M169" s="77"/>
      <c r="N169" s="78"/>
      <c r="O169" s="78"/>
      <c r="P169" s="78"/>
      <c r="Q169" s="78"/>
      <c r="R169" s="78"/>
      <c r="S169" s="78"/>
      <c r="T169" s="78"/>
      <c r="U169" s="77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</row>
    <row r="170" spans="1:56" ht="40.9" customHeight="1" x14ac:dyDescent="0.3">
      <c r="A170" s="73"/>
      <c r="B170" s="242" t="s">
        <v>104</v>
      </c>
      <c r="C170" s="242"/>
      <c r="D170" s="242"/>
      <c r="E170" s="242"/>
      <c r="F170" s="242"/>
      <c r="G170" s="242"/>
      <c r="H170" s="73"/>
      <c r="I170" s="73"/>
      <c r="J170" s="73"/>
      <c r="K170" s="73"/>
      <c r="L170" s="76"/>
      <c r="M170" s="77"/>
      <c r="N170" s="78"/>
      <c r="O170" s="78"/>
      <c r="P170" s="78"/>
      <c r="Q170" s="78"/>
      <c r="R170" s="78"/>
      <c r="S170" s="78"/>
      <c r="T170" s="78"/>
      <c r="U170" s="77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</row>
    <row r="171" spans="1:56" ht="20.25" x14ac:dyDescent="0.3">
      <c r="A171" s="73"/>
      <c r="B171" s="240" t="s">
        <v>3</v>
      </c>
      <c r="C171" s="240"/>
      <c r="D171" s="240" t="s">
        <v>85</v>
      </c>
      <c r="E171" s="240"/>
      <c r="F171" s="119" t="s">
        <v>86</v>
      </c>
      <c r="G171" s="119" t="s">
        <v>87</v>
      </c>
      <c r="H171" s="73"/>
      <c r="I171" s="73"/>
      <c r="J171" s="73"/>
      <c r="K171" s="73"/>
      <c r="L171" s="76"/>
      <c r="M171" s="77"/>
      <c r="N171" s="78"/>
      <c r="O171" s="78"/>
      <c r="P171" s="78"/>
      <c r="Q171" s="78"/>
      <c r="R171" s="78"/>
      <c r="S171" s="78"/>
      <c r="T171" s="78"/>
      <c r="U171" s="77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</row>
    <row r="172" spans="1:56" ht="20.25" x14ac:dyDescent="0.3">
      <c r="A172" s="73"/>
      <c r="B172" s="237" t="s">
        <v>88</v>
      </c>
      <c r="C172" s="237"/>
      <c r="D172" s="238">
        <f>E119</f>
        <v>26152287321</v>
      </c>
      <c r="E172" s="238"/>
      <c r="F172" s="124">
        <f>F152</f>
        <v>6.4999999999999997E-4</v>
      </c>
      <c r="G172" s="125">
        <f>D172*F172</f>
        <v>16998986.758649997</v>
      </c>
      <c r="H172" s="73"/>
      <c r="I172" s="73"/>
      <c r="J172" s="73"/>
      <c r="K172" s="73"/>
      <c r="L172" s="76"/>
      <c r="M172" s="77"/>
      <c r="N172" s="78"/>
      <c r="O172" s="78"/>
      <c r="P172" s="78"/>
      <c r="Q172" s="78"/>
      <c r="R172" s="78"/>
      <c r="S172" s="78"/>
      <c r="T172" s="78"/>
      <c r="U172" s="77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</row>
    <row r="173" spans="1:56" ht="20.25" x14ac:dyDescent="0.3">
      <c r="A173" s="73"/>
      <c r="B173" s="237" t="s">
        <v>89</v>
      </c>
      <c r="C173" s="237"/>
      <c r="D173" s="238">
        <f>E121</f>
        <v>2607279341</v>
      </c>
      <c r="E173" s="238"/>
      <c r="F173" s="124">
        <f>F153</f>
        <v>0</v>
      </c>
      <c r="G173" s="125">
        <f>D173*F173</f>
        <v>0</v>
      </c>
      <c r="H173" s="73"/>
      <c r="I173" s="73"/>
      <c r="J173" s="73"/>
      <c r="K173" s="73"/>
      <c r="L173" s="76"/>
      <c r="M173" s="77"/>
      <c r="N173" s="78"/>
      <c r="O173" s="78"/>
      <c r="P173" s="78"/>
      <c r="Q173" s="78"/>
      <c r="R173" s="78"/>
      <c r="S173" s="78"/>
      <c r="T173" s="78"/>
      <c r="U173" s="77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</row>
    <row r="174" spans="1:56" ht="20.25" x14ac:dyDescent="0.3">
      <c r="A174" s="73"/>
      <c r="B174" s="231" t="s">
        <v>90</v>
      </c>
      <c r="C174" s="232"/>
      <c r="D174" s="232"/>
      <c r="E174" s="232"/>
      <c r="F174" s="233"/>
      <c r="G174" s="125">
        <f>G154</f>
        <v>300000</v>
      </c>
      <c r="H174" s="73"/>
      <c r="I174" s="73"/>
      <c r="J174" s="73"/>
      <c r="K174" s="73"/>
      <c r="L174" s="76"/>
      <c r="M174" s="77"/>
      <c r="N174" s="78"/>
      <c r="O174" s="78"/>
      <c r="P174" s="78"/>
      <c r="Q174" s="78"/>
      <c r="R174" s="78"/>
      <c r="S174" s="78"/>
      <c r="T174" s="78"/>
      <c r="U174" s="77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</row>
    <row r="175" spans="1:56" ht="20.25" x14ac:dyDescent="0.3">
      <c r="A175" s="73"/>
      <c r="B175" s="237" t="s">
        <v>91</v>
      </c>
      <c r="C175" s="237"/>
      <c r="D175" s="238">
        <f>E123</f>
        <v>369099785</v>
      </c>
      <c r="E175" s="238"/>
      <c r="F175" s="124">
        <f>F155</f>
        <v>4.0000000000000002E-4</v>
      </c>
      <c r="G175" s="125">
        <f>D175*F175</f>
        <v>147639.91400000002</v>
      </c>
      <c r="H175" s="73"/>
      <c r="I175" s="73"/>
      <c r="J175" s="73"/>
      <c r="K175" s="73"/>
      <c r="L175" s="76"/>
      <c r="M175" s="77"/>
      <c r="N175" s="78"/>
      <c r="O175" s="78"/>
      <c r="P175" s="78"/>
      <c r="Q175" s="78"/>
      <c r="R175" s="78"/>
      <c r="S175" s="78"/>
      <c r="T175" s="78"/>
      <c r="U175" s="77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</row>
    <row r="176" spans="1:56" ht="20.25" x14ac:dyDescent="0.3">
      <c r="A176" s="73"/>
      <c r="B176" s="237" t="s">
        <v>92</v>
      </c>
      <c r="C176" s="237"/>
      <c r="D176" s="238">
        <f>E125</f>
        <v>83578341</v>
      </c>
      <c r="E176" s="238"/>
      <c r="F176" s="124">
        <f>F156</f>
        <v>4.0000000000000001E-3</v>
      </c>
      <c r="G176" s="125">
        <f>D176*F176</f>
        <v>334313.364</v>
      </c>
      <c r="H176" s="73"/>
      <c r="I176" s="73"/>
      <c r="J176" s="73"/>
      <c r="K176" s="73"/>
      <c r="L176" s="76"/>
      <c r="M176" s="77"/>
      <c r="N176" s="78"/>
      <c r="O176" s="78"/>
      <c r="P176" s="78"/>
      <c r="Q176" s="78"/>
      <c r="R176" s="78"/>
      <c r="S176" s="78"/>
      <c r="T176" s="78"/>
      <c r="U176" s="77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</row>
    <row r="177" spans="1:56" ht="20.25" x14ac:dyDescent="0.3">
      <c r="A177" s="73"/>
      <c r="B177" s="237" t="s">
        <v>93</v>
      </c>
      <c r="C177" s="237"/>
      <c r="D177" s="239">
        <f>D157</f>
        <v>0</v>
      </c>
      <c r="E177" s="239"/>
      <c r="F177" s="124">
        <f>F157</f>
        <v>0</v>
      </c>
      <c r="G177" s="125">
        <f>D177*F177</f>
        <v>0</v>
      </c>
      <c r="H177" s="73"/>
      <c r="I177" s="73"/>
      <c r="J177" s="73"/>
      <c r="K177" s="73"/>
      <c r="L177" s="76"/>
      <c r="M177" s="77"/>
      <c r="N177" s="78"/>
      <c r="O177" s="78"/>
      <c r="P177" s="78"/>
      <c r="Q177" s="78"/>
      <c r="R177" s="78"/>
      <c r="S177" s="78"/>
      <c r="T177" s="78"/>
      <c r="U177" s="77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</row>
    <row r="178" spans="1:56" ht="20.25" x14ac:dyDescent="0.3">
      <c r="A178" s="73"/>
      <c r="B178" s="231" t="s">
        <v>94</v>
      </c>
      <c r="C178" s="232"/>
      <c r="D178" s="232"/>
      <c r="E178" s="232"/>
      <c r="F178" s="233"/>
      <c r="G178" s="125">
        <f>G158</f>
        <v>0</v>
      </c>
      <c r="H178" s="73"/>
      <c r="I178" s="73"/>
      <c r="J178" s="73"/>
      <c r="K178" s="73"/>
      <c r="L178" s="76"/>
      <c r="M178" s="77"/>
      <c r="N178" s="78"/>
      <c r="O178" s="78"/>
      <c r="P178" s="78"/>
      <c r="Q178" s="78"/>
      <c r="R178" s="78"/>
      <c r="S178" s="78"/>
      <c r="T178" s="78"/>
      <c r="U178" s="77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</row>
    <row r="179" spans="1:56" ht="20.25" x14ac:dyDescent="0.3">
      <c r="A179" s="73"/>
      <c r="B179" s="121" t="s">
        <v>95</v>
      </c>
      <c r="C179" s="234">
        <f>C159</f>
        <v>0</v>
      </c>
      <c r="D179" s="235"/>
      <c r="E179" s="236"/>
      <c r="F179" s="124">
        <f>F159</f>
        <v>0</v>
      </c>
      <c r="G179" s="125">
        <v>1500000</v>
      </c>
      <c r="H179" s="73"/>
      <c r="I179" s="73"/>
      <c r="J179" s="73"/>
      <c r="K179" s="73"/>
      <c r="L179" s="76"/>
      <c r="M179" s="77"/>
      <c r="N179" s="78"/>
      <c r="O179" s="78"/>
      <c r="P179" s="78"/>
      <c r="Q179" s="78"/>
      <c r="R179" s="78"/>
      <c r="S179" s="78"/>
      <c r="T179" s="78"/>
      <c r="U179" s="77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</row>
    <row r="180" spans="1:56" ht="20.25" x14ac:dyDescent="0.3">
      <c r="A180" s="73"/>
      <c r="B180" s="121" t="s">
        <v>96</v>
      </c>
      <c r="C180" s="234">
        <f>C160</f>
        <v>0</v>
      </c>
      <c r="D180" s="235"/>
      <c r="E180" s="236"/>
      <c r="F180" s="124">
        <f>F160</f>
        <v>0</v>
      </c>
      <c r="G180" s="125">
        <f t="shared" ref="G180:G182" si="45">C180*F180</f>
        <v>0</v>
      </c>
      <c r="H180" s="73"/>
      <c r="I180" s="73"/>
      <c r="J180" s="73"/>
      <c r="K180" s="73"/>
      <c r="L180" s="76"/>
      <c r="M180" s="77"/>
      <c r="N180" s="78"/>
      <c r="O180" s="78"/>
      <c r="P180" s="78"/>
      <c r="Q180" s="78"/>
      <c r="R180" s="78"/>
      <c r="S180" s="78"/>
      <c r="T180" s="78"/>
      <c r="U180" s="77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</row>
    <row r="181" spans="1:56" ht="20.25" x14ac:dyDescent="0.3">
      <c r="A181" s="73"/>
      <c r="B181" s="121" t="s">
        <v>97</v>
      </c>
      <c r="C181" s="234">
        <f>C161</f>
        <v>0</v>
      </c>
      <c r="D181" s="235"/>
      <c r="E181" s="236"/>
      <c r="F181" s="124">
        <f>F161</f>
        <v>0</v>
      </c>
      <c r="G181" s="125">
        <f t="shared" si="45"/>
        <v>0</v>
      </c>
      <c r="H181" s="73"/>
      <c r="I181" s="73"/>
      <c r="J181" s="73"/>
      <c r="K181" s="73"/>
      <c r="L181" s="76"/>
      <c r="M181" s="77"/>
      <c r="N181" s="78"/>
      <c r="O181" s="78"/>
      <c r="P181" s="78"/>
      <c r="Q181" s="78"/>
      <c r="R181" s="78"/>
      <c r="S181" s="78"/>
      <c r="T181" s="78"/>
      <c r="U181" s="77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</row>
    <row r="182" spans="1:56" ht="20.25" x14ac:dyDescent="0.3">
      <c r="A182" s="73"/>
      <c r="B182" s="121" t="s">
        <v>98</v>
      </c>
      <c r="C182" s="234">
        <f>C162</f>
        <v>0</v>
      </c>
      <c r="D182" s="235"/>
      <c r="E182" s="236"/>
      <c r="F182" s="124">
        <f>F162</f>
        <v>0</v>
      </c>
      <c r="G182" s="125">
        <f t="shared" si="45"/>
        <v>0</v>
      </c>
      <c r="H182" s="73"/>
      <c r="I182" s="73"/>
      <c r="J182" s="73"/>
      <c r="K182" s="73"/>
      <c r="L182" s="76"/>
      <c r="M182" s="77"/>
      <c r="N182" s="78"/>
      <c r="O182" s="78"/>
      <c r="P182" s="78"/>
      <c r="Q182" s="78"/>
      <c r="R182" s="78"/>
      <c r="S182" s="78"/>
      <c r="T182" s="78"/>
      <c r="U182" s="77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</row>
    <row r="183" spans="1:56" ht="20.25" x14ac:dyDescent="0.3">
      <c r="A183" s="73"/>
      <c r="B183" s="228" t="s">
        <v>71</v>
      </c>
      <c r="C183" s="229"/>
      <c r="D183" s="229"/>
      <c r="E183" s="229"/>
      <c r="F183" s="230"/>
      <c r="G183" s="122">
        <f>SUM(G172:G182)</f>
        <v>19280940.036649998</v>
      </c>
      <c r="H183" s="73"/>
      <c r="I183" s="73"/>
      <c r="J183" s="73"/>
      <c r="K183" s="73"/>
      <c r="L183" s="76"/>
      <c r="M183" s="77"/>
      <c r="N183" s="78"/>
      <c r="O183" s="78"/>
      <c r="P183" s="78"/>
      <c r="Q183" s="78"/>
      <c r="R183" s="78"/>
      <c r="S183" s="78"/>
      <c r="T183" s="78"/>
      <c r="U183" s="77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</row>
    <row r="184" spans="1:56" ht="20.25" x14ac:dyDescent="0.3">
      <c r="A184" s="73"/>
      <c r="B184" s="228" t="s">
        <v>99</v>
      </c>
      <c r="C184" s="229"/>
      <c r="D184" s="229"/>
      <c r="E184" s="229"/>
      <c r="F184" s="230"/>
      <c r="G184" s="126">
        <f>G164</f>
        <v>0.15079999999999999</v>
      </c>
      <c r="H184" s="73"/>
      <c r="I184" s="73"/>
      <c r="J184" s="73"/>
      <c r="K184" s="73"/>
      <c r="L184" s="76"/>
      <c r="M184" s="77"/>
      <c r="N184" s="78"/>
      <c r="O184" s="78"/>
      <c r="P184" s="78"/>
      <c r="Q184" s="78"/>
      <c r="R184" s="78"/>
      <c r="S184" s="78"/>
      <c r="T184" s="78"/>
      <c r="U184" s="77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</row>
    <row r="185" spans="1:56" ht="20.25" x14ac:dyDescent="0.3">
      <c r="A185" s="73"/>
      <c r="B185" s="228" t="s">
        <v>100</v>
      </c>
      <c r="C185" s="229"/>
      <c r="D185" s="229"/>
      <c r="E185" s="229"/>
      <c r="F185" s="230"/>
      <c r="G185" s="126">
        <f>G165</f>
        <v>0</v>
      </c>
      <c r="H185" s="73"/>
      <c r="I185" s="73"/>
      <c r="J185" s="73"/>
      <c r="K185" s="73"/>
      <c r="L185" s="76"/>
      <c r="M185" s="77"/>
      <c r="N185" s="78"/>
      <c r="O185" s="78"/>
      <c r="P185" s="78"/>
      <c r="Q185" s="78"/>
      <c r="R185" s="78"/>
      <c r="S185" s="78"/>
      <c r="T185" s="78"/>
      <c r="U185" s="77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</row>
    <row r="186" spans="1:56" ht="20.25" x14ac:dyDescent="0.3">
      <c r="A186" s="73"/>
      <c r="B186" s="228" t="s">
        <v>101</v>
      </c>
      <c r="C186" s="229"/>
      <c r="D186" s="229"/>
      <c r="E186" s="229"/>
      <c r="F186" s="230"/>
      <c r="G186" s="126">
        <f>G166</f>
        <v>0</v>
      </c>
      <c r="H186" s="73"/>
      <c r="I186" s="73"/>
      <c r="J186" s="73"/>
      <c r="K186" s="73"/>
      <c r="L186" s="76"/>
      <c r="M186" s="77"/>
      <c r="N186" s="78"/>
      <c r="O186" s="78"/>
      <c r="P186" s="78"/>
      <c r="Q186" s="78"/>
      <c r="R186" s="78"/>
      <c r="S186" s="78"/>
      <c r="T186" s="78"/>
      <c r="U186" s="77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</row>
    <row r="187" spans="1:56" ht="20.25" x14ac:dyDescent="0.3">
      <c r="A187" s="73"/>
      <c r="B187" s="228" t="s">
        <v>102</v>
      </c>
      <c r="C187" s="229"/>
      <c r="D187" s="229"/>
      <c r="E187" s="229"/>
      <c r="F187" s="230"/>
      <c r="G187" s="122">
        <f>G183*(1-G184)*(1-G185)*(1-G186)</f>
        <v>16373374.279123178</v>
      </c>
      <c r="H187" s="73"/>
      <c r="I187" s="73"/>
      <c r="J187" s="73"/>
      <c r="K187" s="73"/>
      <c r="L187" s="76"/>
      <c r="M187" s="77"/>
      <c r="N187" s="78"/>
      <c r="O187" s="78"/>
      <c r="P187" s="78"/>
      <c r="Q187" s="78"/>
      <c r="R187" s="78"/>
      <c r="S187" s="78"/>
      <c r="T187" s="78"/>
      <c r="U187" s="77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</row>
    <row r="188" spans="1:56" ht="20.25" x14ac:dyDescent="0.3">
      <c r="A188" s="73"/>
      <c r="B188" s="73"/>
      <c r="C188" s="73"/>
      <c r="D188" s="73"/>
      <c r="E188" s="73"/>
      <c r="F188" s="75"/>
      <c r="G188" s="73"/>
      <c r="H188" s="73"/>
      <c r="I188" s="73"/>
      <c r="J188" s="73"/>
      <c r="K188" s="73"/>
      <c r="L188" s="76"/>
      <c r="M188" s="77"/>
      <c r="N188" s="78"/>
      <c r="O188" s="78"/>
      <c r="P188" s="78"/>
      <c r="Q188" s="78"/>
      <c r="R188" s="78"/>
      <c r="S188" s="78"/>
      <c r="T188" s="78"/>
      <c r="U188" s="77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</row>
    <row r="189" spans="1:56" ht="20.25" x14ac:dyDescent="0.3">
      <c r="A189" s="73"/>
      <c r="B189" s="73"/>
      <c r="C189" s="73"/>
      <c r="D189" s="73"/>
      <c r="E189" s="73"/>
      <c r="F189" s="75"/>
      <c r="G189" s="73"/>
      <c r="H189" s="73"/>
      <c r="I189" s="73"/>
      <c r="J189" s="73"/>
      <c r="K189" s="73"/>
      <c r="L189" s="76"/>
      <c r="M189" s="77"/>
      <c r="N189" s="78"/>
      <c r="O189" s="78"/>
      <c r="P189" s="78"/>
      <c r="Q189" s="78"/>
      <c r="R189" s="78"/>
      <c r="S189" s="78"/>
      <c r="T189" s="78"/>
      <c r="U189" s="77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</row>
    <row r="190" spans="1:56" ht="20.25" x14ac:dyDescent="0.3">
      <c r="A190" s="73"/>
      <c r="B190" s="73"/>
      <c r="C190" s="73"/>
      <c r="D190" s="73"/>
      <c r="E190" s="73"/>
      <c r="F190" s="75"/>
      <c r="G190" s="73"/>
      <c r="H190" s="73"/>
      <c r="I190" s="73"/>
      <c r="J190" s="73"/>
      <c r="K190" s="73"/>
      <c r="L190" s="76"/>
      <c r="M190" s="77"/>
      <c r="N190" s="78"/>
      <c r="O190" s="78"/>
      <c r="P190" s="78"/>
      <c r="Q190" s="78"/>
      <c r="R190" s="78"/>
      <c r="S190" s="78"/>
      <c r="T190" s="78"/>
      <c r="U190" s="77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</row>
    <row r="191" spans="1:56" ht="20.25" x14ac:dyDescent="0.3">
      <c r="A191" s="73"/>
      <c r="B191" s="73"/>
      <c r="C191" s="73"/>
      <c r="D191" s="73"/>
      <c r="E191" s="73"/>
      <c r="F191" s="75"/>
      <c r="G191" s="73"/>
      <c r="H191" s="73"/>
      <c r="I191" s="73"/>
      <c r="J191" s="73"/>
      <c r="K191" s="73"/>
      <c r="L191" s="76"/>
      <c r="M191" s="77"/>
      <c r="N191" s="78"/>
      <c r="O191" s="78"/>
      <c r="P191" s="78"/>
      <c r="Q191" s="78"/>
      <c r="R191" s="78"/>
      <c r="S191" s="78"/>
      <c r="T191" s="78"/>
      <c r="U191" s="77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</row>
    <row r="192" spans="1:56" ht="20.25" x14ac:dyDescent="0.3">
      <c r="A192" s="73"/>
      <c r="B192" s="73"/>
      <c r="C192" s="73"/>
      <c r="D192" s="73"/>
      <c r="E192" s="73"/>
      <c r="F192" s="75"/>
      <c r="G192" s="73"/>
      <c r="H192" s="73"/>
      <c r="I192" s="73"/>
      <c r="J192" s="73"/>
      <c r="K192" s="73"/>
      <c r="L192" s="76"/>
      <c r="M192" s="77"/>
      <c r="N192" s="78"/>
      <c r="O192" s="78"/>
      <c r="P192" s="78"/>
      <c r="Q192" s="78"/>
      <c r="R192" s="78"/>
      <c r="S192" s="78"/>
      <c r="T192" s="78"/>
      <c r="U192" s="77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</row>
    <row r="193" spans="1:56" ht="20.25" x14ac:dyDescent="0.3">
      <c r="A193" s="73"/>
      <c r="B193" s="73"/>
      <c r="C193" s="73"/>
      <c r="D193" s="73"/>
      <c r="E193" s="73"/>
      <c r="F193" s="75"/>
      <c r="G193" s="73"/>
      <c r="H193" s="73"/>
      <c r="I193" s="73"/>
      <c r="J193" s="73"/>
      <c r="K193" s="73"/>
      <c r="L193" s="76"/>
      <c r="M193" s="77"/>
      <c r="N193" s="78"/>
      <c r="O193" s="78"/>
      <c r="P193" s="78"/>
      <c r="Q193" s="78"/>
      <c r="R193" s="78"/>
      <c r="S193" s="78"/>
      <c r="T193" s="78"/>
      <c r="U193" s="77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</row>
    <row r="194" spans="1:56" ht="20.25" x14ac:dyDescent="0.3">
      <c r="A194" s="73"/>
      <c r="B194" s="73"/>
      <c r="C194" s="73"/>
      <c r="D194" s="73"/>
      <c r="E194" s="73"/>
      <c r="F194" s="75"/>
      <c r="G194" s="73"/>
      <c r="H194" s="73"/>
      <c r="I194" s="73"/>
      <c r="J194" s="73"/>
      <c r="K194" s="73"/>
      <c r="L194" s="76"/>
      <c r="M194" s="77"/>
      <c r="N194" s="78"/>
      <c r="O194" s="78"/>
      <c r="P194" s="78"/>
      <c r="Q194" s="78"/>
      <c r="R194" s="78"/>
      <c r="S194" s="78"/>
      <c r="T194" s="78"/>
      <c r="U194" s="77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</row>
    <row r="195" spans="1:56" ht="20.25" x14ac:dyDescent="0.3">
      <c r="A195" s="73"/>
      <c r="B195" s="73"/>
      <c r="C195" s="73"/>
      <c r="D195" s="73"/>
      <c r="E195" s="73"/>
      <c r="F195" s="75"/>
      <c r="G195" s="73"/>
      <c r="H195" s="73"/>
      <c r="I195" s="73"/>
      <c r="J195" s="73"/>
      <c r="K195" s="73"/>
      <c r="L195" s="76"/>
      <c r="M195" s="77"/>
      <c r="N195" s="78"/>
      <c r="O195" s="78"/>
      <c r="P195" s="78"/>
      <c r="Q195" s="78"/>
      <c r="R195" s="78"/>
      <c r="S195" s="78"/>
      <c r="T195" s="78"/>
      <c r="U195" s="77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</row>
    <row r="196" spans="1:56" ht="20.25" x14ac:dyDescent="0.3">
      <c r="A196" s="73"/>
      <c r="B196" s="73"/>
      <c r="C196" s="73"/>
      <c r="D196" s="73"/>
      <c r="E196" s="73"/>
      <c r="F196" s="75"/>
      <c r="G196" s="73"/>
      <c r="H196" s="73"/>
      <c r="I196" s="73"/>
      <c r="J196" s="73"/>
      <c r="K196" s="73"/>
      <c r="L196" s="76"/>
      <c r="M196" s="77"/>
      <c r="N196" s="78"/>
      <c r="O196" s="78"/>
      <c r="P196" s="78"/>
      <c r="Q196" s="78"/>
      <c r="R196" s="78"/>
      <c r="S196" s="78"/>
      <c r="T196" s="78"/>
      <c r="U196" s="77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</row>
    <row r="197" spans="1:56" ht="20.25" x14ac:dyDescent="0.3">
      <c r="A197" s="73"/>
      <c r="B197" s="73"/>
      <c r="C197" s="73"/>
      <c r="D197" s="73"/>
      <c r="E197" s="73"/>
      <c r="F197" s="75"/>
      <c r="G197" s="73"/>
      <c r="H197" s="73"/>
      <c r="I197" s="73"/>
      <c r="J197" s="73"/>
      <c r="K197" s="73"/>
      <c r="L197" s="76"/>
      <c r="M197" s="77"/>
      <c r="N197" s="78"/>
      <c r="O197" s="78"/>
      <c r="P197" s="78"/>
      <c r="Q197" s="78"/>
      <c r="R197" s="78"/>
      <c r="S197" s="78"/>
      <c r="T197" s="78"/>
      <c r="U197" s="77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</row>
    <row r="198" spans="1:56" ht="20.25" x14ac:dyDescent="0.3">
      <c r="A198" s="73"/>
      <c r="B198" s="73"/>
      <c r="C198" s="73"/>
      <c r="D198" s="73"/>
      <c r="E198" s="73"/>
      <c r="F198" s="75"/>
      <c r="G198" s="73"/>
      <c r="H198" s="73"/>
      <c r="I198" s="73"/>
      <c r="J198" s="73"/>
      <c r="K198" s="73"/>
      <c r="L198" s="76"/>
      <c r="M198" s="77"/>
      <c r="N198" s="78"/>
      <c r="O198" s="78"/>
      <c r="P198" s="78"/>
      <c r="Q198" s="78"/>
      <c r="R198" s="78"/>
      <c r="S198" s="78"/>
      <c r="T198" s="78"/>
      <c r="U198" s="77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</row>
    <row r="199" spans="1:56" ht="20.25" x14ac:dyDescent="0.3">
      <c r="A199" s="73"/>
      <c r="B199" s="73"/>
      <c r="C199" s="73"/>
      <c r="D199" s="73"/>
      <c r="E199" s="73"/>
      <c r="F199" s="75"/>
      <c r="G199" s="73"/>
      <c r="H199" s="73"/>
      <c r="I199" s="73"/>
      <c r="J199" s="73"/>
      <c r="K199" s="73"/>
      <c r="L199" s="76"/>
      <c r="M199" s="77"/>
      <c r="N199" s="78"/>
      <c r="O199" s="78"/>
      <c r="P199" s="78"/>
      <c r="Q199" s="78"/>
      <c r="R199" s="78"/>
      <c r="S199" s="78"/>
      <c r="T199" s="78"/>
      <c r="U199" s="77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</row>
    <row r="200" spans="1:56" ht="20.25" x14ac:dyDescent="0.3">
      <c r="A200" s="73"/>
      <c r="B200" s="73"/>
      <c r="C200" s="73"/>
      <c r="D200" s="73"/>
      <c r="E200" s="73"/>
      <c r="F200" s="75"/>
      <c r="G200" s="73"/>
      <c r="H200" s="73"/>
      <c r="I200" s="73"/>
      <c r="J200" s="73"/>
      <c r="K200" s="73"/>
      <c r="L200" s="76"/>
      <c r="M200" s="77"/>
      <c r="N200" s="78"/>
      <c r="O200" s="78"/>
      <c r="P200" s="78"/>
      <c r="Q200" s="78"/>
      <c r="R200" s="78"/>
      <c r="S200" s="78"/>
      <c r="T200" s="78"/>
      <c r="U200" s="77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</row>
    <row r="201" spans="1:56" ht="20.25" x14ac:dyDescent="0.3">
      <c r="A201" s="73"/>
      <c r="B201" s="73"/>
      <c r="C201" s="73"/>
      <c r="D201" s="73"/>
      <c r="E201" s="73"/>
      <c r="F201" s="75"/>
      <c r="G201" s="73"/>
      <c r="H201" s="73"/>
      <c r="I201" s="73"/>
      <c r="J201" s="73"/>
      <c r="K201" s="73"/>
      <c r="L201" s="76"/>
      <c r="M201" s="77"/>
      <c r="N201" s="78"/>
      <c r="O201" s="78"/>
      <c r="P201" s="78"/>
      <c r="Q201" s="78"/>
      <c r="R201" s="78"/>
      <c r="S201" s="78"/>
      <c r="T201" s="78"/>
      <c r="U201" s="77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</row>
    <row r="202" spans="1:56" ht="20.25" x14ac:dyDescent="0.3">
      <c r="A202" s="73"/>
      <c r="B202" s="73"/>
      <c r="C202" s="73"/>
      <c r="D202" s="73"/>
      <c r="E202" s="73"/>
      <c r="F202" s="75"/>
      <c r="G202" s="73"/>
      <c r="H202" s="73"/>
      <c r="I202" s="73"/>
      <c r="J202" s="73"/>
      <c r="K202" s="73"/>
      <c r="L202" s="76"/>
      <c r="M202" s="77"/>
      <c r="N202" s="78"/>
      <c r="O202" s="78"/>
      <c r="P202" s="78"/>
      <c r="Q202" s="78"/>
      <c r="R202" s="78"/>
      <c r="S202" s="78"/>
      <c r="T202" s="78"/>
      <c r="U202" s="77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</row>
    <row r="203" spans="1:56" ht="20.25" x14ac:dyDescent="0.3">
      <c r="A203" s="73"/>
      <c r="B203" s="73"/>
      <c r="C203" s="73"/>
      <c r="D203" s="73"/>
      <c r="E203" s="73"/>
      <c r="F203" s="75"/>
      <c r="G203" s="73"/>
      <c r="H203" s="73"/>
      <c r="I203" s="73"/>
      <c r="J203" s="73"/>
      <c r="K203" s="73"/>
      <c r="L203" s="76"/>
      <c r="M203" s="77"/>
      <c r="N203" s="78"/>
      <c r="O203" s="78"/>
      <c r="P203" s="78"/>
      <c r="Q203" s="78"/>
      <c r="R203" s="78"/>
      <c r="S203" s="78"/>
      <c r="T203" s="78"/>
      <c r="U203" s="77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</row>
    <row r="204" spans="1:56" ht="20.25" x14ac:dyDescent="0.3">
      <c r="A204" s="73"/>
      <c r="B204" s="73"/>
      <c r="C204" s="73"/>
      <c r="D204" s="73"/>
      <c r="E204" s="73"/>
      <c r="F204" s="75"/>
      <c r="G204" s="73"/>
      <c r="H204" s="73"/>
      <c r="I204" s="73"/>
      <c r="J204" s="73"/>
      <c r="K204" s="73"/>
      <c r="L204" s="76"/>
      <c r="M204" s="77"/>
      <c r="N204" s="78"/>
      <c r="O204" s="78"/>
      <c r="P204" s="78"/>
      <c r="Q204" s="78"/>
      <c r="R204" s="78"/>
      <c r="S204" s="78"/>
      <c r="T204" s="78"/>
      <c r="U204" s="77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</row>
    <row r="205" spans="1:56" ht="20.25" x14ac:dyDescent="0.3">
      <c r="A205" s="73"/>
      <c r="B205" s="73"/>
      <c r="C205" s="73"/>
      <c r="D205" s="73"/>
      <c r="E205" s="73"/>
      <c r="F205" s="75"/>
      <c r="G205" s="73"/>
      <c r="H205" s="73"/>
      <c r="I205" s="73"/>
      <c r="J205" s="73"/>
      <c r="K205" s="73"/>
      <c r="L205" s="76"/>
      <c r="M205" s="77"/>
      <c r="N205" s="78"/>
      <c r="O205" s="78"/>
      <c r="P205" s="78"/>
      <c r="Q205" s="78"/>
      <c r="R205" s="78"/>
      <c r="S205" s="78"/>
      <c r="T205" s="78"/>
      <c r="U205" s="77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</row>
    <row r="206" spans="1:56" ht="20.25" x14ac:dyDescent="0.3">
      <c r="A206" s="73"/>
      <c r="B206" s="73"/>
      <c r="C206" s="73"/>
      <c r="D206" s="73"/>
      <c r="E206" s="73"/>
      <c r="F206" s="75"/>
      <c r="G206" s="73"/>
      <c r="H206" s="73"/>
      <c r="I206" s="73"/>
      <c r="J206" s="73"/>
      <c r="K206" s="73"/>
      <c r="L206" s="76"/>
      <c r="M206" s="77"/>
      <c r="N206" s="78"/>
      <c r="O206" s="78"/>
      <c r="P206" s="78"/>
      <c r="Q206" s="78"/>
      <c r="R206" s="78"/>
      <c r="S206" s="78"/>
      <c r="T206" s="78"/>
      <c r="U206" s="77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</row>
    <row r="207" spans="1:56" ht="20.25" x14ac:dyDescent="0.3">
      <c r="A207" s="73"/>
      <c r="B207" s="73"/>
      <c r="C207" s="73"/>
      <c r="D207" s="73"/>
      <c r="E207" s="73"/>
      <c r="F207" s="75"/>
      <c r="G207" s="73"/>
      <c r="H207" s="73"/>
      <c r="I207" s="73"/>
      <c r="J207" s="73"/>
      <c r="K207" s="73"/>
      <c r="L207" s="76"/>
      <c r="M207" s="77"/>
      <c r="N207" s="78"/>
      <c r="O207" s="78"/>
      <c r="P207" s="78"/>
      <c r="Q207" s="78"/>
      <c r="R207" s="78"/>
      <c r="S207" s="78"/>
      <c r="T207" s="78"/>
      <c r="U207" s="77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</row>
    <row r="208" spans="1:56" ht="20.25" x14ac:dyDescent="0.3">
      <c r="A208" s="73"/>
      <c r="B208" s="73"/>
      <c r="C208" s="73"/>
      <c r="D208" s="73"/>
      <c r="E208" s="73"/>
      <c r="F208" s="75"/>
      <c r="G208" s="73"/>
      <c r="H208" s="73"/>
      <c r="I208" s="73"/>
      <c r="J208" s="73"/>
      <c r="K208" s="73"/>
      <c r="L208" s="76"/>
      <c r="M208" s="77"/>
      <c r="N208" s="78"/>
      <c r="O208" s="78"/>
      <c r="P208" s="78"/>
      <c r="Q208" s="78"/>
      <c r="R208" s="78"/>
      <c r="S208" s="78"/>
      <c r="T208" s="78"/>
      <c r="U208" s="77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</row>
    <row r="209" spans="1:56" ht="20.25" x14ac:dyDescent="0.3">
      <c r="A209" s="73"/>
      <c r="B209" s="73"/>
      <c r="C209" s="73"/>
      <c r="D209" s="73"/>
      <c r="E209" s="73"/>
      <c r="F209" s="75"/>
      <c r="G209" s="73"/>
      <c r="H209" s="73"/>
      <c r="I209" s="73"/>
      <c r="J209" s="73"/>
      <c r="K209" s="73"/>
      <c r="L209" s="76"/>
      <c r="M209" s="77"/>
      <c r="N209" s="78"/>
      <c r="O209" s="78"/>
      <c r="P209" s="78"/>
      <c r="Q209" s="78"/>
      <c r="R209" s="78"/>
      <c r="S209" s="78"/>
      <c r="T209" s="78"/>
      <c r="U209" s="77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</row>
    <row r="210" spans="1:56" ht="20.25" x14ac:dyDescent="0.3">
      <c r="A210" s="73"/>
      <c r="B210" s="73"/>
      <c r="C210" s="73"/>
      <c r="D210" s="73"/>
      <c r="E210" s="73"/>
      <c r="F210" s="75"/>
      <c r="G210" s="73"/>
      <c r="H210" s="73"/>
      <c r="I210" s="73"/>
      <c r="J210" s="73"/>
      <c r="K210" s="73"/>
      <c r="L210" s="76"/>
      <c r="M210" s="77"/>
      <c r="N210" s="78"/>
      <c r="O210" s="78"/>
      <c r="P210" s="78"/>
      <c r="Q210" s="78"/>
      <c r="R210" s="78"/>
      <c r="S210" s="78"/>
      <c r="T210" s="78"/>
      <c r="U210" s="77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</row>
    <row r="211" spans="1:56" ht="20.25" x14ac:dyDescent="0.3">
      <c r="A211" s="73"/>
      <c r="B211" s="73"/>
      <c r="C211" s="73"/>
      <c r="D211" s="73"/>
      <c r="E211" s="73"/>
      <c r="F211" s="75"/>
      <c r="G211" s="73"/>
      <c r="H211" s="73"/>
      <c r="I211" s="73"/>
      <c r="J211" s="73"/>
      <c r="K211" s="73"/>
      <c r="L211" s="76"/>
      <c r="M211" s="77"/>
      <c r="N211" s="78"/>
      <c r="O211" s="78"/>
      <c r="P211" s="78"/>
      <c r="Q211" s="78"/>
      <c r="R211" s="78"/>
      <c r="S211" s="78"/>
      <c r="T211" s="78"/>
      <c r="U211" s="77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</row>
    <row r="212" spans="1:56" ht="20.25" x14ac:dyDescent="0.3">
      <c r="A212" s="73"/>
      <c r="B212" s="73"/>
      <c r="C212" s="73"/>
      <c r="D212" s="73"/>
      <c r="E212" s="73"/>
      <c r="F212" s="75"/>
      <c r="G212" s="73"/>
      <c r="H212" s="73"/>
      <c r="I212" s="73"/>
      <c r="J212" s="73"/>
      <c r="K212" s="73"/>
      <c r="L212" s="76"/>
      <c r="M212" s="77"/>
      <c r="N212" s="78"/>
      <c r="O212" s="78"/>
      <c r="P212" s="78"/>
      <c r="Q212" s="78"/>
      <c r="R212" s="78"/>
      <c r="S212" s="78"/>
      <c r="T212" s="78"/>
      <c r="U212" s="77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</row>
    <row r="213" spans="1:56" ht="20.25" x14ac:dyDescent="0.3">
      <c r="A213" s="73"/>
      <c r="B213" s="73"/>
      <c r="C213" s="73"/>
      <c r="D213" s="73"/>
      <c r="E213" s="73"/>
      <c r="F213" s="75"/>
      <c r="G213" s="73"/>
      <c r="H213" s="73"/>
      <c r="I213" s="73"/>
      <c r="J213" s="73"/>
      <c r="K213" s="73"/>
      <c r="L213" s="76"/>
      <c r="M213" s="77"/>
      <c r="N213" s="78"/>
      <c r="O213" s="78"/>
      <c r="P213" s="78"/>
      <c r="Q213" s="78"/>
      <c r="R213" s="78"/>
      <c r="S213" s="78"/>
      <c r="T213" s="78"/>
      <c r="U213" s="77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</row>
    <row r="214" spans="1:56" ht="20.25" x14ac:dyDescent="0.3">
      <c r="A214" s="73"/>
      <c r="B214" s="73"/>
      <c r="C214" s="73"/>
      <c r="D214" s="73"/>
      <c r="E214" s="73"/>
      <c r="F214" s="75"/>
      <c r="G214" s="73"/>
      <c r="H214" s="73"/>
      <c r="I214" s="73"/>
      <c r="J214" s="73"/>
      <c r="K214" s="73"/>
      <c r="L214" s="76"/>
      <c r="M214" s="77"/>
      <c r="N214" s="78"/>
      <c r="O214" s="78"/>
      <c r="P214" s="78"/>
      <c r="Q214" s="78"/>
      <c r="R214" s="78"/>
      <c r="S214" s="78"/>
      <c r="T214" s="78"/>
      <c r="U214" s="77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</row>
    <row r="215" spans="1:56" ht="20.25" x14ac:dyDescent="0.3">
      <c r="A215" s="73"/>
      <c r="B215" s="73"/>
      <c r="C215" s="73"/>
      <c r="D215" s="73"/>
      <c r="E215" s="73"/>
      <c r="F215" s="75"/>
      <c r="G215" s="73"/>
      <c r="H215" s="73"/>
      <c r="I215" s="73"/>
      <c r="J215" s="73"/>
      <c r="K215" s="73"/>
      <c r="L215" s="76"/>
      <c r="M215" s="77"/>
      <c r="N215" s="78"/>
      <c r="O215" s="78"/>
      <c r="P215" s="78"/>
      <c r="Q215" s="78"/>
      <c r="R215" s="78"/>
      <c r="S215" s="78"/>
      <c r="T215" s="78"/>
      <c r="U215" s="77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</row>
    <row r="216" spans="1:56" ht="20.25" x14ac:dyDescent="0.3">
      <c r="A216" s="73"/>
      <c r="B216" s="73"/>
      <c r="C216" s="73"/>
      <c r="D216" s="73"/>
      <c r="E216" s="73"/>
      <c r="F216" s="75"/>
      <c r="G216" s="73"/>
      <c r="H216" s="73"/>
      <c r="I216" s="73"/>
      <c r="J216" s="73"/>
      <c r="K216" s="73"/>
      <c r="L216" s="76"/>
      <c r="M216" s="77"/>
      <c r="N216" s="78"/>
      <c r="O216" s="78"/>
      <c r="P216" s="78"/>
      <c r="Q216" s="78"/>
      <c r="R216" s="78"/>
      <c r="S216" s="78"/>
      <c r="T216" s="78"/>
      <c r="U216" s="77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</row>
    <row r="217" spans="1:56" ht="20.25" x14ac:dyDescent="0.3">
      <c r="A217" s="73"/>
      <c r="B217" s="73"/>
      <c r="C217" s="73"/>
      <c r="D217" s="73"/>
      <c r="E217" s="73"/>
      <c r="F217" s="75"/>
      <c r="G217" s="73"/>
      <c r="H217" s="73"/>
      <c r="I217" s="73"/>
      <c r="J217" s="73"/>
      <c r="K217" s="73"/>
      <c r="L217" s="76"/>
      <c r="M217" s="77"/>
      <c r="N217" s="78"/>
      <c r="O217" s="78"/>
      <c r="P217" s="78"/>
      <c r="Q217" s="78"/>
      <c r="R217" s="78"/>
      <c r="S217" s="78"/>
      <c r="T217" s="78"/>
      <c r="U217" s="77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</row>
    <row r="218" spans="1:56" ht="20.25" x14ac:dyDescent="0.3">
      <c r="A218" s="73"/>
      <c r="B218" s="73"/>
      <c r="C218" s="73"/>
      <c r="D218" s="73"/>
      <c r="E218" s="73"/>
      <c r="F218" s="75"/>
      <c r="G218" s="73"/>
      <c r="H218" s="73"/>
      <c r="I218" s="73"/>
      <c r="J218" s="73"/>
      <c r="K218" s="73"/>
      <c r="L218" s="76"/>
      <c r="M218" s="77"/>
      <c r="N218" s="78"/>
      <c r="O218" s="78"/>
      <c r="P218" s="78"/>
      <c r="Q218" s="78"/>
      <c r="R218" s="78"/>
      <c r="S218" s="78"/>
      <c r="T218" s="78"/>
      <c r="U218" s="77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</row>
    <row r="219" spans="1:56" ht="20.25" x14ac:dyDescent="0.3">
      <c r="A219" s="73"/>
      <c r="B219" s="73"/>
      <c r="C219" s="73"/>
      <c r="D219" s="73"/>
      <c r="E219" s="73"/>
      <c r="F219" s="75"/>
      <c r="G219" s="73"/>
      <c r="H219" s="73"/>
      <c r="I219" s="73"/>
      <c r="J219" s="73"/>
      <c r="K219" s="73"/>
      <c r="L219" s="76"/>
      <c r="M219" s="77"/>
      <c r="N219" s="78"/>
      <c r="O219" s="78"/>
      <c r="P219" s="78"/>
      <c r="Q219" s="78"/>
      <c r="R219" s="78"/>
      <c r="S219" s="78"/>
      <c r="T219" s="78"/>
      <c r="U219" s="77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</row>
    <row r="220" spans="1:56" ht="20.25" x14ac:dyDescent="0.3">
      <c r="A220" s="73"/>
      <c r="B220" s="73"/>
      <c r="C220" s="73"/>
      <c r="D220" s="73"/>
      <c r="E220" s="73"/>
      <c r="F220" s="75"/>
      <c r="G220" s="73"/>
      <c r="H220" s="73"/>
      <c r="I220" s="73"/>
      <c r="J220" s="73"/>
      <c r="K220" s="73"/>
      <c r="L220" s="76"/>
      <c r="M220" s="77"/>
      <c r="N220" s="78"/>
      <c r="O220" s="78"/>
      <c r="P220" s="78"/>
      <c r="Q220" s="78"/>
      <c r="R220" s="78"/>
      <c r="S220" s="78"/>
      <c r="T220" s="78"/>
      <c r="U220" s="77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</row>
    <row r="221" spans="1:56" ht="20.25" x14ac:dyDescent="0.3">
      <c r="A221" s="73"/>
      <c r="B221" s="73"/>
      <c r="C221" s="73"/>
      <c r="D221" s="73"/>
      <c r="E221" s="73"/>
      <c r="F221" s="75"/>
      <c r="G221" s="73"/>
      <c r="H221" s="73"/>
      <c r="I221" s="73"/>
      <c r="J221" s="73"/>
      <c r="K221" s="73"/>
      <c r="L221" s="76"/>
      <c r="M221" s="77"/>
      <c r="N221" s="78"/>
      <c r="O221" s="78"/>
      <c r="P221" s="78"/>
      <c r="Q221" s="78"/>
      <c r="R221" s="78"/>
      <c r="S221" s="78"/>
      <c r="T221" s="78"/>
      <c r="U221" s="77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</row>
    <row r="222" spans="1:56" ht="20.25" x14ac:dyDescent="0.3">
      <c r="A222" s="73"/>
      <c r="B222" s="73"/>
      <c r="C222" s="73"/>
      <c r="D222" s="73"/>
      <c r="E222" s="73"/>
      <c r="F222" s="75"/>
      <c r="G222" s="73"/>
      <c r="H222" s="73"/>
      <c r="I222" s="73"/>
      <c r="J222" s="73"/>
      <c r="K222" s="73"/>
      <c r="L222" s="76"/>
      <c r="M222" s="77"/>
      <c r="N222" s="78"/>
      <c r="O222" s="78"/>
      <c r="P222" s="78"/>
      <c r="Q222" s="78"/>
      <c r="R222" s="78"/>
      <c r="S222" s="78"/>
      <c r="T222" s="78"/>
      <c r="U222" s="77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</row>
    <row r="223" spans="1:56" ht="20.25" x14ac:dyDescent="0.3">
      <c r="A223" s="73"/>
      <c r="B223" s="73"/>
      <c r="C223" s="73"/>
      <c r="D223" s="73"/>
      <c r="E223" s="73"/>
      <c r="F223" s="75"/>
      <c r="G223" s="73"/>
      <c r="H223" s="73"/>
      <c r="I223" s="73"/>
      <c r="J223" s="73"/>
      <c r="K223" s="73"/>
      <c r="L223" s="76"/>
      <c r="M223" s="77"/>
      <c r="N223" s="78"/>
      <c r="O223" s="78"/>
      <c r="P223" s="78"/>
      <c r="Q223" s="78"/>
      <c r="R223" s="78"/>
      <c r="S223" s="78"/>
      <c r="T223" s="78"/>
      <c r="U223" s="77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</row>
    <row r="224" spans="1:56" ht="20.25" x14ac:dyDescent="0.3">
      <c r="A224" s="73"/>
      <c r="B224" s="73"/>
      <c r="C224" s="73"/>
      <c r="D224" s="73"/>
      <c r="E224" s="73"/>
      <c r="F224" s="75"/>
      <c r="G224" s="73"/>
      <c r="H224" s="73"/>
      <c r="I224" s="73"/>
      <c r="J224" s="73"/>
      <c r="K224" s="73"/>
      <c r="L224" s="76"/>
      <c r="M224" s="77"/>
      <c r="N224" s="78"/>
      <c r="O224" s="78"/>
      <c r="P224" s="78"/>
      <c r="Q224" s="78"/>
      <c r="R224" s="78"/>
      <c r="S224" s="78"/>
      <c r="T224" s="78"/>
      <c r="U224" s="77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</row>
    <row r="225" spans="1:56" ht="20.25" x14ac:dyDescent="0.3">
      <c r="A225" s="73"/>
      <c r="B225" s="73"/>
      <c r="C225" s="73"/>
      <c r="D225" s="73"/>
      <c r="E225" s="73"/>
      <c r="F225" s="75"/>
      <c r="G225" s="73"/>
      <c r="H225" s="73"/>
      <c r="I225" s="73"/>
      <c r="J225" s="73"/>
      <c r="K225" s="73"/>
      <c r="L225" s="76"/>
      <c r="M225" s="77"/>
      <c r="N225" s="78"/>
      <c r="O225" s="78"/>
      <c r="P225" s="78"/>
      <c r="Q225" s="78"/>
      <c r="R225" s="78"/>
      <c r="S225" s="78"/>
      <c r="T225" s="78"/>
      <c r="U225" s="77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</row>
    <row r="226" spans="1:56" ht="20.25" x14ac:dyDescent="0.3">
      <c r="A226" s="73"/>
      <c r="B226" s="73"/>
      <c r="C226" s="73"/>
      <c r="D226" s="73"/>
      <c r="E226" s="73"/>
      <c r="F226" s="75"/>
      <c r="G226" s="73"/>
      <c r="H226" s="73"/>
      <c r="I226" s="73"/>
      <c r="J226" s="73"/>
      <c r="K226" s="73"/>
      <c r="L226" s="76"/>
      <c r="M226" s="77"/>
      <c r="N226" s="78"/>
      <c r="O226" s="78"/>
      <c r="P226" s="78"/>
      <c r="Q226" s="78"/>
      <c r="R226" s="78"/>
      <c r="S226" s="78"/>
      <c r="T226" s="78"/>
      <c r="U226" s="77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</row>
    <row r="227" spans="1:56" ht="20.25" x14ac:dyDescent="0.3">
      <c r="A227" s="73"/>
      <c r="B227" s="73"/>
      <c r="C227" s="73"/>
      <c r="D227" s="73"/>
      <c r="E227" s="73"/>
      <c r="F227" s="75"/>
      <c r="G227" s="73"/>
      <c r="H227" s="73"/>
      <c r="I227" s="73"/>
      <c r="J227" s="73"/>
      <c r="K227" s="73"/>
      <c r="L227" s="76"/>
      <c r="M227" s="77"/>
      <c r="N227" s="78"/>
      <c r="O227" s="78"/>
      <c r="P227" s="78"/>
      <c r="Q227" s="78"/>
      <c r="R227" s="78"/>
      <c r="S227" s="78"/>
      <c r="T227" s="78"/>
      <c r="U227" s="77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</row>
    <row r="228" spans="1:56" ht="20.25" x14ac:dyDescent="0.3">
      <c r="A228" s="73"/>
      <c r="B228" s="73"/>
      <c r="C228" s="73"/>
      <c r="D228" s="73"/>
      <c r="E228" s="73"/>
      <c r="F228" s="75"/>
      <c r="G228" s="73"/>
      <c r="H228" s="73"/>
      <c r="I228" s="73"/>
      <c r="J228" s="73"/>
      <c r="K228" s="73"/>
      <c r="L228" s="76"/>
      <c r="M228" s="77"/>
      <c r="N228" s="78"/>
      <c r="O228" s="78"/>
      <c r="P228" s="78"/>
      <c r="Q228" s="78"/>
      <c r="R228" s="78"/>
      <c r="S228" s="78"/>
      <c r="T228" s="78"/>
      <c r="U228" s="77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</row>
  </sheetData>
  <mergeCells count="110">
    <mergeCell ref="AP2:AP4"/>
    <mergeCell ref="AQ2:AQ4"/>
    <mergeCell ref="AR2:AR4"/>
    <mergeCell ref="AS2:AS4"/>
    <mergeCell ref="A3:A4"/>
    <mergeCell ref="B3:B4"/>
    <mergeCell ref="C3:C4"/>
    <mergeCell ref="D3:D4"/>
    <mergeCell ref="E3:E4"/>
    <mergeCell ref="F3:F4"/>
    <mergeCell ref="AJ2:AJ4"/>
    <mergeCell ref="AK2:AK4"/>
    <mergeCell ref="AL2:AL4"/>
    <mergeCell ref="AM2:AM4"/>
    <mergeCell ref="AN2:AN4"/>
    <mergeCell ref="AO2:AO4"/>
    <mergeCell ref="A1:D2"/>
    <mergeCell ref="M1:AG2"/>
    <mergeCell ref="AH2:AH4"/>
    <mergeCell ref="AI2:AI4"/>
    <mergeCell ref="G3:G4"/>
    <mergeCell ref="I3:N3"/>
    <mergeCell ref="AG3:AG4"/>
    <mergeCell ref="E1:L1"/>
    <mergeCell ref="B99:D99"/>
    <mergeCell ref="O100:P100"/>
    <mergeCell ref="B102:Y102"/>
    <mergeCell ref="B105:E105"/>
    <mergeCell ref="F105:F106"/>
    <mergeCell ref="H105:I106"/>
    <mergeCell ref="J105:K106"/>
    <mergeCell ref="AD3:AE3"/>
    <mergeCell ref="AF3:AF4"/>
    <mergeCell ref="F96:G96"/>
    <mergeCell ref="F97:G97"/>
    <mergeCell ref="F98:G98"/>
    <mergeCell ref="S3:T3"/>
    <mergeCell ref="U3:V3"/>
    <mergeCell ref="W3:X3"/>
    <mergeCell ref="Y3:Y4"/>
    <mergeCell ref="Z3:AA3"/>
    <mergeCell ref="AB3:AC3"/>
    <mergeCell ref="O3:P3"/>
    <mergeCell ref="Q3:R3"/>
    <mergeCell ref="Q81:Q86"/>
    <mergeCell ref="R81:R86"/>
    <mergeCell ref="V81:V86"/>
    <mergeCell ref="Y81:Y86"/>
    <mergeCell ref="AH111:AJ111"/>
    <mergeCell ref="AH112:AJ112"/>
    <mergeCell ref="AH116:AJ116"/>
    <mergeCell ref="AH117:AJ117"/>
    <mergeCell ref="B128:E128"/>
    <mergeCell ref="B150:G150"/>
    <mergeCell ref="AH105:AK105"/>
    <mergeCell ref="AH106:AJ106"/>
    <mergeCell ref="AH107:AJ107"/>
    <mergeCell ref="AH108:AJ108"/>
    <mergeCell ref="AH109:AJ109"/>
    <mergeCell ref="AH110:AJ110"/>
    <mergeCell ref="B154:F154"/>
    <mergeCell ref="B155:C155"/>
    <mergeCell ref="D155:E155"/>
    <mergeCell ref="B156:C156"/>
    <mergeCell ref="D156:E156"/>
    <mergeCell ref="B157:C157"/>
    <mergeCell ref="D157:E157"/>
    <mergeCell ref="B151:C151"/>
    <mergeCell ref="D151:E151"/>
    <mergeCell ref="B152:C152"/>
    <mergeCell ref="D152:E152"/>
    <mergeCell ref="B153:C153"/>
    <mergeCell ref="D153:E153"/>
    <mergeCell ref="D173:E173"/>
    <mergeCell ref="B164:F164"/>
    <mergeCell ref="B165:F165"/>
    <mergeCell ref="B166:F166"/>
    <mergeCell ref="B167:F167"/>
    <mergeCell ref="B168:F168"/>
    <mergeCell ref="B170:G170"/>
    <mergeCell ref="B158:F158"/>
    <mergeCell ref="C159:E159"/>
    <mergeCell ref="C160:E160"/>
    <mergeCell ref="C161:E161"/>
    <mergeCell ref="C162:E162"/>
    <mergeCell ref="B163:F163"/>
    <mergeCell ref="W81:W86"/>
    <mergeCell ref="E2:L2"/>
    <mergeCell ref="B184:F184"/>
    <mergeCell ref="B185:F185"/>
    <mergeCell ref="B186:F186"/>
    <mergeCell ref="B187:F187"/>
    <mergeCell ref="B178:F178"/>
    <mergeCell ref="C179:E179"/>
    <mergeCell ref="C180:E180"/>
    <mergeCell ref="C181:E181"/>
    <mergeCell ref="C182:E182"/>
    <mergeCell ref="B183:F183"/>
    <mergeCell ref="B174:F174"/>
    <mergeCell ref="B175:C175"/>
    <mergeCell ref="D175:E175"/>
    <mergeCell ref="B176:C176"/>
    <mergeCell ref="D176:E176"/>
    <mergeCell ref="B177:C177"/>
    <mergeCell ref="D177:E177"/>
    <mergeCell ref="B171:C171"/>
    <mergeCell ref="D171:E171"/>
    <mergeCell ref="B172:C172"/>
    <mergeCell ref="D172:E172"/>
    <mergeCell ref="B173:C173"/>
  </mergeCells>
  <phoneticPr fontId="44" type="noConversion"/>
  <conditionalFormatting sqref="B150">
    <cfRule type="containsText" dxfId="2" priority="1" stopIfTrue="1" operator="containsText" text="nem">
      <formula>NOT(ISERROR(SEARCH("nem",B150)))</formula>
    </cfRule>
  </conditionalFormatting>
  <conditionalFormatting sqref="D129:D142">
    <cfRule type="containsText" dxfId="1" priority="2" stopIfTrue="1" operator="containsText" text="nem">
      <formula>NOT(ISERROR(SEARCH("nem",D129)))</formula>
    </cfRule>
  </conditionalFormatting>
  <conditionalFormatting sqref="AK99">
    <cfRule type="expression" dxfId="0" priority="3">
      <formula>$AK$99=$E$119</formula>
    </cfRule>
  </conditionalFormatting>
  <dataValidations count="1">
    <dataValidation allowBlank="1" showErrorMessage="1" errorTitle="Érték" error="Egész szám rövidítés nélkül" sqref="AH99:AS99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8" scale="16" orientation="portrait" r:id="rId1"/>
  <headerFooter>
    <oddHeader>&amp;COroszlány Város Önkormányzata Vagyon és Felelősségbiztosítás alapadattábla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3"/>
  <sheetViews>
    <sheetView zoomScale="90" zoomScaleNormal="90" workbookViewId="0">
      <selection activeCell="B12" sqref="B12"/>
    </sheetView>
  </sheetViews>
  <sheetFormatPr defaultRowHeight="15" x14ac:dyDescent="0.25"/>
  <cols>
    <col min="1" max="1" width="26.140625" bestFit="1" customWidth="1"/>
    <col min="2" max="2" width="50.7109375" customWidth="1"/>
    <col min="3" max="4" width="25.7109375" customWidth="1"/>
    <col min="5" max="7" width="50.7109375" customWidth="1"/>
  </cols>
  <sheetData>
    <row r="1" spans="1:6" ht="27" customHeight="1" x14ac:dyDescent="0.25">
      <c r="A1" s="309" t="s">
        <v>163</v>
      </c>
      <c r="B1" s="309"/>
      <c r="C1" s="309"/>
      <c r="D1" s="309"/>
      <c r="E1" s="309"/>
      <c r="F1" s="310"/>
    </row>
    <row r="2" spans="1:6" ht="18.75" x14ac:dyDescent="0.25">
      <c r="A2" s="311" t="s">
        <v>164</v>
      </c>
      <c r="B2" s="311"/>
      <c r="C2" s="311"/>
      <c r="D2" s="311"/>
      <c r="E2" s="311"/>
      <c r="F2" s="312"/>
    </row>
    <row r="3" spans="1:6" ht="37.5" x14ac:dyDescent="0.25">
      <c r="A3" s="187" t="s">
        <v>105</v>
      </c>
      <c r="B3" s="187" t="s">
        <v>164</v>
      </c>
      <c r="C3" s="308" t="s">
        <v>165</v>
      </c>
      <c r="D3" s="308"/>
      <c r="E3" s="188" t="s">
        <v>1</v>
      </c>
      <c r="F3" s="187" t="s">
        <v>166</v>
      </c>
    </row>
    <row r="4" spans="1:6" ht="15.75" x14ac:dyDescent="0.25">
      <c r="A4" s="189" t="s">
        <v>167</v>
      </c>
      <c r="B4" s="190" t="s">
        <v>168</v>
      </c>
      <c r="C4" s="313" t="s">
        <v>169</v>
      </c>
      <c r="D4" s="314"/>
      <c r="E4" s="191" t="s">
        <v>170</v>
      </c>
      <c r="F4" s="191"/>
    </row>
    <row r="5" spans="1:6" ht="15.75" x14ac:dyDescent="0.25">
      <c r="A5" s="189" t="s">
        <v>171</v>
      </c>
      <c r="B5" s="190" t="s">
        <v>172</v>
      </c>
      <c r="C5" s="313" t="s">
        <v>169</v>
      </c>
      <c r="D5" s="314"/>
      <c r="E5" s="191" t="s">
        <v>173</v>
      </c>
      <c r="F5" s="191"/>
    </row>
    <row r="6" spans="1:6" ht="15.75" x14ac:dyDescent="0.25">
      <c r="A6" s="189" t="s">
        <v>171</v>
      </c>
      <c r="B6" s="190" t="s">
        <v>174</v>
      </c>
      <c r="C6" s="313" t="s">
        <v>175</v>
      </c>
      <c r="D6" s="314"/>
      <c r="E6" s="191" t="s">
        <v>176</v>
      </c>
      <c r="F6" s="191"/>
    </row>
    <row r="7" spans="1:6" ht="31.5" x14ac:dyDescent="0.25">
      <c r="A7" s="189" t="s">
        <v>171</v>
      </c>
      <c r="B7" s="190" t="s">
        <v>177</v>
      </c>
      <c r="C7" s="313" t="s">
        <v>178</v>
      </c>
      <c r="D7" s="314"/>
      <c r="E7" s="191" t="s">
        <v>179</v>
      </c>
      <c r="F7" s="191"/>
    </row>
    <row r="8" spans="1:6" ht="15.75" x14ac:dyDescent="0.25">
      <c r="A8" s="189" t="s">
        <v>171</v>
      </c>
      <c r="B8" s="190" t="s">
        <v>180</v>
      </c>
      <c r="C8" s="313" t="s">
        <v>181</v>
      </c>
      <c r="D8" s="314"/>
      <c r="E8" s="191" t="s">
        <v>182</v>
      </c>
      <c r="F8" s="191"/>
    </row>
    <row r="9" spans="1:6" ht="15.75" x14ac:dyDescent="0.25">
      <c r="A9" s="189" t="s">
        <v>171</v>
      </c>
      <c r="B9" s="190" t="s">
        <v>183</v>
      </c>
      <c r="C9" s="313" t="s">
        <v>184</v>
      </c>
      <c r="D9" s="314"/>
      <c r="E9" s="191" t="s">
        <v>185</v>
      </c>
      <c r="F9" s="191"/>
    </row>
    <row r="10" spans="1:6" ht="15.75" x14ac:dyDescent="0.25">
      <c r="A10" s="189" t="s">
        <v>171</v>
      </c>
      <c r="B10" s="190" t="s">
        <v>186</v>
      </c>
      <c r="C10" s="313" t="s">
        <v>187</v>
      </c>
      <c r="D10" s="314"/>
      <c r="E10" s="191" t="s">
        <v>188</v>
      </c>
      <c r="F10" s="191"/>
    </row>
    <row r="11" spans="1:6" ht="15.75" x14ac:dyDescent="0.25">
      <c r="A11" s="189" t="s">
        <v>171</v>
      </c>
      <c r="B11" s="190"/>
      <c r="C11" s="307"/>
      <c r="D11" s="307"/>
      <c r="E11" s="191"/>
      <c r="F11" s="191"/>
    </row>
    <row r="12" spans="1:6" ht="15.75" x14ac:dyDescent="0.25">
      <c r="A12" s="189" t="s">
        <v>171</v>
      </c>
      <c r="B12" s="190"/>
      <c r="C12" s="307"/>
      <c r="D12" s="307"/>
      <c r="E12" s="191"/>
      <c r="F12" s="191"/>
    </row>
    <row r="13" spans="1:6" ht="15.75" x14ac:dyDescent="0.25">
      <c r="A13" s="189" t="s">
        <v>171</v>
      </c>
      <c r="B13" s="190"/>
      <c r="C13" s="307"/>
      <c r="D13" s="307"/>
      <c r="E13" s="191"/>
      <c r="F13" s="191"/>
    </row>
    <row r="15" spans="1:6" ht="18.75" customHeight="1" x14ac:dyDescent="0.25">
      <c r="A15" s="305" t="s">
        <v>189</v>
      </c>
      <c r="B15" s="305"/>
      <c r="C15" s="305"/>
      <c r="D15" s="305"/>
      <c r="E15" s="305"/>
      <c r="F15" s="305"/>
    </row>
    <row r="16" spans="1:6" ht="58.5" customHeight="1" x14ac:dyDescent="0.25">
      <c r="A16" s="308" t="s">
        <v>164</v>
      </c>
      <c r="B16" s="298" t="s">
        <v>109</v>
      </c>
      <c r="C16" s="298" t="s">
        <v>190</v>
      </c>
      <c r="D16" s="298"/>
      <c r="E16" s="298" t="s">
        <v>191</v>
      </c>
      <c r="F16" s="298"/>
    </row>
    <row r="17" spans="1:7" ht="40.5" customHeight="1" x14ac:dyDescent="0.25">
      <c r="A17" s="308"/>
      <c r="B17" s="298"/>
      <c r="C17" s="298"/>
      <c r="D17" s="298"/>
      <c r="E17" s="187" t="s">
        <v>118</v>
      </c>
      <c r="F17" s="187" t="s">
        <v>119</v>
      </c>
    </row>
    <row r="18" spans="1:7" ht="31.5" x14ac:dyDescent="0.25">
      <c r="A18" s="192" t="str">
        <f t="shared" ref="A18:A27" si="0">B4</f>
        <v>Oroszlány Város Önkormányzata</v>
      </c>
      <c r="B18" s="189" t="s">
        <v>192</v>
      </c>
      <c r="C18" s="301"/>
      <c r="D18" s="302"/>
      <c r="E18" s="193"/>
      <c r="F18" s="193"/>
    </row>
    <row r="19" spans="1:7" ht="31.5" x14ac:dyDescent="0.25">
      <c r="A19" s="192" t="str">
        <f t="shared" si="0"/>
        <v>Oroszlányi Polgármesteri Hivatal</v>
      </c>
      <c r="B19" s="189" t="s">
        <v>192</v>
      </c>
      <c r="C19" s="301"/>
      <c r="D19" s="302"/>
      <c r="E19" s="193"/>
      <c r="F19" s="193"/>
    </row>
    <row r="20" spans="1:7" ht="31.5" x14ac:dyDescent="0.25">
      <c r="A20" s="192" t="str">
        <f t="shared" si="0"/>
        <v>OROSZLÁNY VÁROS ÓVODÁI</v>
      </c>
      <c r="B20" s="189" t="s">
        <v>193</v>
      </c>
      <c r="C20" s="301"/>
      <c r="D20" s="302"/>
      <c r="E20" s="193"/>
      <c r="F20" s="193"/>
    </row>
    <row r="21" spans="1:7" ht="47.25" x14ac:dyDescent="0.25">
      <c r="A21" s="192" t="str">
        <f t="shared" si="0"/>
        <v>Kölcsey Ferenc Művelődési Központ és Könyvtár Oroszlány</v>
      </c>
      <c r="B21" s="189" t="s">
        <v>194</v>
      </c>
      <c r="C21" s="301"/>
      <c r="D21" s="302"/>
      <c r="E21" s="193"/>
      <c r="F21" s="193"/>
    </row>
    <row r="22" spans="1:7" ht="47.25" x14ac:dyDescent="0.25">
      <c r="A22" s="192" t="str">
        <f t="shared" si="0"/>
        <v>ÖNKORMÁNYZATI SZOCIÁLIS SZOLGÁLAT</v>
      </c>
      <c r="B22" s="189" t="s">
        <v>195</v>
      </c>
      <c r="C22" s="301"/>
      <c r="D22" s="302"/>
      <c r="E22" s="193"/>
      <c r="F22" s="193"/>
    </row>
    <row r="23" spans="1:7" ht="78.75" x14ac:dyDescent="0.25">
      <c r="A23" s="192" t="str">
        <f t="shared" si="0"/>
        <v>Oroszlányi Ingatlankezelő És Hasznosító Zrt.</v>
      </c>
      <c r="B23" s="189" t="s">
        <v>196</v>
      </c>
      <c r="C23" s="301"/>
      <c r="D23" s="302"/>
      <c r="E23" s="193"/>
      <c r="F23" s="193"/>
    </row>
    <row r="24" spans="1:7" ht="31.5" x14ac:dyDescent="0.25">
      <c r="A24" s="192" t="str">
        <f t="shared" si="0"/>
        <v>Létesítményeket Üzemeltető Nonprofit Kft</v>
      </c>
      <c r="B24" s="189" t="s">
        <v>197</v>
      </c>
      <c r="C24" s="301"/>
      <c r="D24" s="302"/>
      <c r="E24" s="193"/>
      <c r="F24" s="193"/>
    </row>
    <row r="25" spans="1:7" ht="15.75" x14ac:dyDescent="0.25">
      <c r="A25" s="192">
        <f t="shared" si="0"/>
        <v>0</v>
      </c>
      <c r="B25" s="189"/>
      <c r="C25" s="301"/>
      <c r="D25" s="302"/>
      <c r="E25" s="193"/>
      <c r="F25" s="193"/>
    </row>
    <row r="26" spans="1:7" ht="15.75" x14ac:dyDescent="0.25">
      <c r="A26" s="192">
        <f t="shared" si="0"/>
        <v>0</v>
      </c>
      <c r="B26" s="189"/>
      <c r="C26" s="301"/>
      <c r="D26" s="302"/>
      <c r="E26" s="193"/>
      <c r="F26" s="193"/>
    </row>
    <row r="27" spans="1:7" ht="15.75" x14ac:dyDescent="0.25">
      <c r="A27" s="192">
        <f t="shared" si="0"/>
        <v>0</v>
      </c>
      <c r="B27" s="189"/>
      <c r="C27" s="301"/>
      <c r="D27" s="302"/>
      <c r="E27" s="193"/>
      <c r="F27" s="193"/>
    </row>
    <row r="29" spans="1:7" ht="18.75" customHeight="1" x14ac:dyDescent="0.25">
      <c r="A29" s="303" t="s">
        <v>198</v>
      </c>
      <c r="B29" s="304"/>
      <c r="C29" s="304"/>
      <c r="D29" s="304"/>
      <c r="E29" s="304"/>
      <c r="F29" s="304"/>
      <c r="G29" s="304"/>
    </row>
    <row r="30" spans="1:7" ht="131.25" x14ac:dyDescent="0.25">
      <c r="A30" s="188" t="s">
        <v>164</v>
      </c>
      <c r="B30" s="187" t="s">
        <v>199</v>
      </c>
      <c r="C30" s="187" t="s">
        <v>200</v>
      </c>
      <c r="D30" s="187" t="s">
        <v>113</v>
      </c>
      <c r="E30" s="187" t="s">
        <v>112</v>
      </c>
      <c r="F30" s="187" t="s">
        <v>201</v>
      </c>
      <c r="G30" s="194" t="s">
        <v>202</v>
      </c>
    </row>
    <row r="31" spans="1:7" ht="31.5" x14ac:dyDescent="0.25">
      <c r="A31" s="192" t="str">
        <f t="shared" ref="A31:A40" si="1">A18</f>
        <v>Oroszlány Város Önkormányzata</v>
      </c>
      <c r="B31" s="195"/>
      <c r="C31" s="195"/>
      <c r="D31" s="196"/>
      <c r="E31" s="197"/>
      <c r="F31" s="198"/>
      <c r="G31" s="198"/>
    </row>
    <row r="32" spans="1:7" ht="31.5" x14ac:dyDescent="0.25">
      <c r="A32" s="192" t="str">
        <f t="shared" si="1"/>
        <v>Oroszlányi Polgármesteri Hivatal</v>
      </c>
      <c r="B32" s="195"/>
      <c r="C32" s="195"/>
      <c r="D32" s="196"/>
      <c r="E32" s="197"/>
      <c r="F32" s="198"/>
      <c r="G32" s="198"/>
    </row>
    <row r="33" spans="1:7" ht="31.5" x14ac:dyDescent="0.25">
      <c r="A33" s="192" t="str">
        <f t="shared" si="1"/>
        <v>OROSZLÁNY VÁROS ÓVODÁI</v>
      </c>
      <c r="B33" s="195"/>
      <c r="C33" s="195"/>
      <c r="D33" s="196"/>
      <c r="E33" s="197"/>
      <c r="F33" s="198"/>
      <c r="G33" s="198"/>
    </row>
    <row r="34" spans="1:7" ht="47.25" x14ac:dyDescent="0.25">
      <c r="A34" s="192" t="str">
        <f t="shared" si="1"/>
        <v>Kölcsey Ferenc Művelődési Központ és Könyvtár Oroszlány</v>
      </c>
      <c r="B34" s="195"/>
      <c r="C34" s="195"/>
      <c r="D34" s="196"/>
      <c r="E34" s="197"/>
      <c r="F34" s="198"/>
      <c r="G34" s="198"/>
    </row>
    <row r="35" spans="1:7" ht="47.25" x14ac:dyDescent="0.25">
      <c r="A35" s="192" t="str">
        <f t="shared" si="1"/>
        <v>ÖNKORMÁNYZATI SZOCIÁLIS SZOLGÁLAT</v>
      </c>
      <c r="B35" s="195"/>
      <c r="C35" s="195"/>
      <c r="D35" s="196"/>
      <c r="E35" s="197"/>
      <c r="F35" s="198"/>
      <c r="G35" s="198"/>
    </row>
    <row r="36" spans="1:7" ht="47.25" x14ac:dyDescent="0.25">
      <c r="A36" s="192" t="str">
        <f t="shared" si="1"/>
        <v>Oroszlányi Ingatlankezelő És Hasznosító Zrt.</v>
      </c>
      <c r="B36" s="195"/>
      <c r="C36" s="195"/>
      <c r="D36" s="196"/>
      <c r="E36" s="197"/>
      <c r="F36" s="198"/>
      <c r="G36" s="198"/>
    </row>
    <row r="37" spans="1:7" ht="31.5" x14ac:dyDescent="0.25">
      <c r="A37" s="192" t="str">
        <f t="shared" si="1"/>
        <v>Létesítményeket Üzemeltető Nonprofit Kft</v>
      </c>
      <c r="B37" s="195"/>
      <c r="C37" s="195"/>
      <c r="D37" s="196"/>
      <c r="E37" s="197"/>
      <c r="F37" s="198"/>
      <c r="G37" s="198"/>
    </row>
    <row r="38" spans="1:7" ht="15.75" x14ac:dyDescent="0.25">
      <c r="A38" s="192">
        <f t="shared" si="1"/>
        <v>0</v>
      </c>
      <c r="B38" s="195"/>
      <c r="C38" s="195"/>
      <c r="D38" s="196"/>
      <c r="E38" s="197"/>
      <c r="F38" s="198"/>
      <c r="G38" s="198"/>
    </row>
    <row r="39" spans="1:7" ht="15.75" x14ac:dyDescent="0.25">
      <c r="A39" s="192">
        <f t="shared" si="1"/>
        <v>0</v>
      </c>
      <c r="B39" s="195"/>
      <c r="C39" s="195"/>
      <c r="D39" s="196"/>
      <c r="E39" s="197"/>
      <c r="F39" s="198"/>
      <c r="G39" s="198"/>
    </row>
    <row r="40" spans="1:7" ht="15.75" x14ac:dyDescent="0.25">
      <c r="A40" s="192">
        <f t="shared" si="1"/>
        <v>0</v>
      </c>
      <c r="B40" s="195"/>
      <c r="C40" s="195"/>
      <c r="D40" s="196"/>
      <c r="E40" s="197"/>
      <c r="F40" s="198"/>
      <c r="G40" s="198"/>
    </row>
    <row r="42" spans="1:7" ht="56.25" customHeight="1" x14ac:dyDescent="0.25">
      <c r="A42" s="305" t="s">
        <v>203</v>
      </c>
      <c r="B42" s="305"/>
      <c r="C42" s="305"/>
      <c r="D42" s="305"/>
      <c r="E42" s="305"/>
      <c r="F42" s="306" t="s">
        <v>204</v>
      </c>
      <c r="G42" s="306"/>
    </row>
    <row r="43" spans="1:7" ht="60.75" customHeight="1" x14ac:dyDescent="0.25">
      <c r="A43" s="200" t="s">
        <v>164</v>
      </c>
      <c r="B43" s="187" t="s">
        <v>205</v>
      </c>
      <c r="C43" s="298" t="s">
        <v>206</v>
      </c>
      <c r="D43" s="298"/>
      <c r="E43" s="187" t="s">
        <v>207</v>
      </c>
      <c r="F43" s="199" t="s">
        <v>208</v>
      </c>
      <c r="G43" s="199" t="s">
        <v>209</v>
      </c>
    </row>
    <row r="44" spans="1:7" ht="31.5" customHeight="1" x14ac:dyDescent="0.25">
      <c r="A44" s="192" t="str">
        <f t="shared" ref="A44:A53" si="2">A31</f>
        <v>Oroszlány Város Önkormányzata</v>
      </c>
      <c r="B44" s="198"/>
      <c r="C44" s="198"/>
      <c r="D44" s="198"/>
      <c r="E44" s="198"/>
      <c r="F44" s="299" t="s">
        <v>210</v>
      </c>
      <c r="G44" s="300" t="s">
        <v>211</v>
      </c>
    </row>
    <row r="45" spans="1:7" ht="31.5" x14ac:dyDescent="0.25">
      <c r="A45" s="192" t="str">
        <f t="shared" si="2"/>
        <v>Oroszlányi Polgármesteri Hivatal</v>
      </c>
      <c r="B45" s="198"/>
      <c r="C45" s="198"/>
      <c r="D45" s="198"/>
      <c r="E45" s="198"/>
      <c r="F45" s="299"/>
      <c r="G45" s="300"/>
    </row>
    <row r="46" spans="1:7" ht="31.5" x14ac:dyDescent="0.25">
      <c r="A46" s="192" t="str">
        <f t="shared" si="2"/>
        <v>OROSZLÁNY VÁROS ÓVODÁI</v>
      </c>
      <c r="B46" s="198"/>
      <c r="C46" s="198"/>
      <c r="D46" s="198"/>
      <c r="E46" s="198"/>
      <c r="F46" s="299"/>
      <c r="G46" s="300"/>
    </row>
    <row r="47" spans="1:7" ht="47.25" x14ac:dyDescent="0.25">
      <c r="A47" s="192" t="str">
        <f t="shared" si="2"/>
        <v>Kölcsey Ferenc Művelődési Központ és Könyvtár Oroszlány</v>
      </c>
      <c r="B47" s="198"/>
      <c r="C47" s="198"/>
      <c r="D47" s="198"/>
      <c r="E47" s="198"/>
      <c r="F47" s="299"/>
      <c r="G47" s="300"/>
    </row>
    <row r="48" spans="1:7" ht="47.25" x14ac:dyDescent="0.25">
      <c r="A48" s="192" t="str">
        <f t="shared" si="2"/>
        <v>ÖNKORMÁNYZATI SZOCIÁLIS SZOLGÁLAT</v>
      </c>
      <c r="B48" s="198"/>
      <c r="C48" s="198"/>
      <c r="D48" s="198"/>
      <c r="E48" s="198"/>
      <c r="F48" s="299"/>
      <c r="G48" s="300"/>
    </row>
    <row r="49" spans="1:7" ht="47.25" x14ac:dyDescent="0.25">
      <c r="A49" s="192" t="str">
        <f t="shared" si="2"/>
        <v>Oroszlányi Ingatlankezelő És Hasznosító Zrt.</v>
      </c>
      <c r="B49" s="198"/>
      <c r="C49" s="198"/>
      <c r="D49" s="198"/>
      <c r="E49" s="198"/>
      <c r="F49" s="299"/>
      <c r="G49" s="300"/>
    </row>
    <row r="50" spans="1:7" ht="31.5" x14ac:dyDescent="0.25">
      <c r="A50" s="192" t="str">
        <f t="shared" si="2"/>
        <v>Létesítményeket Üzemeltető Nonprofit Kft</v>
      </c>
      <c r="B50" s="198"/>
      <c r="C50" s="198"/>
      <c r="D50" s="198"/>
      <c r="E50" s="198"/>
      <c r="F50" s="299"/>
      <c r="G50" s="300"/>
    </row>
    <row r="51" spans="1:7" ht="15.75" x14ac:dyDescent="0.25">
      <c r="A51" s="192">
        <f t="shared" si="2"/>
        <v>0</v>
      </c>
      <c r="B51" s="198"/>
      <c r="C51" s="198"/>
      <c r="D51" s="198"/>
      <c r="E51" s="198"/>
      <c r="F51" s="299"/>
      <c r="G51" s="300"/>
    </row>
    <row r="52" spans="1:7" ht="15.75" x14ac:dyDescent="0.25">
      <c r="A52" s="192">
        <f t="shared" si="2"/>
        <v>0</v>
      </c>
      <c r="B52" s="198"/>
      <c r="C52" s="198"/>
      <c r="D52" s="198"/>
      <c r="E52" s="198"/>
      <c r="F52" s="299"/>
      <c r="G52" s="300"/>
    </row>
    <row r="53" spans="1:7" ht="15.75" x14ac:dyDescent="0.25">
      <c r="A53" s="192">
        <f t="shared" si="2"/>
        <v>0</v>
      </c>
      <c r="B53" s="198"/>
      <c r="C53" s="198"/>
      <c r="D53" s="198"/>
      <c r="E53" s="198"/>
      <c r="F53" s="299"/>
      <c r="G53" s="300"/>
    </row>
    <row r="57" spans="1:7" ht="15" customHeight="1" x14ac:dyDescent="0.25"/>
    <row r="63" spans="1:7" ht="49.5" customHeight="1" x14ac:dyDescent="0.25"/>
  </sheetData>
  <mergeCells count="34">
    <mergeCell ref="C12:D12"/>
    <mergeCell ref="A1:F1"/>
    <mergeCell ref="A2:F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23:D23"/>
    <mergeCell ref="C13:D13"/>
    <mergeCell ref="A15:F15"/>
    <mergeCell ref="A16:A17"/>
    <mergeCell ref="B16:B17"/>
    <mergeCell ref="C16:D17"/>
    <mergeCell ref="E16:F16"/>
    <mergeCell ref="C18:D18"/>
    <mergeCell ref="C19:D19"/>
    <mergeCell ref="C20:D20"/>
    <mergeCell ref="C21:D21"/>
    <mergeCell ref="C22:D22"/>
    <mergeCell ref="C43:D43"/>
    <mergeCell ref="F44:F53"/>
    <mergeCell ref="G44:G53"/>
    <mergeCell ref="C24:D24"/>
    <mergeCell ref="C25:D25"/>
    <mergeCell ref="C26:D26"/>
    <mergeCell ref="C27:D27"/>
    <mergeCell ref="A29:G29"/>
    <mergeCell ref="A42:E42"/>
    <mergeCell ref="F42:G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"/>
  <sheetViews>
    <sheetView workbookViewId="0">
      <pane xSplit="2" ySplit="2" topLeftCell="C3" activePane="bottomRight" state="frozen"/>
      <selection activeCell="F3" sqref="F3"/>
      <selection pane="topRight" activeCell="F3" sqref="F3"/>
      <selection pane="bottomLeft" activeCell="F3" sqref="F3"/>
      <selection pane="bottomRight" activeCell="F22" sqref="F22"/>
    </sheetView>
  </sheetViews>
  <sheetFormatPr defaultColWidth="9.140625" defaultRowHeight="12.75" x14ac:dyDescent="0.2"/>
  <cols>
    <col min="1" max="1" width="13.7109375" style="127" bestFit="1" customWidth="1"/>
    <col min="2" max="2" width="47.5703125" style="127" customWidth="1"/>
    <col min="3" max="3" width="38.28515625" style="127" bestFit="1" customWidth="1"/>
    <col min="4" max="4" width="15.5703125" style="127" bestFit="1" customWidth="1"/>
    <col min="5" max="5" width="31.7109375" style="127" customWidth="1"/>
    <col min="6" max="6" width="23.28515625" style="127" bestFit="1" customWidth="1"/>
    <col min="7" max="7" width="24.28515625" style="127" bestFit="1" customWidth="1"/>
    <col min="8" max="8" width="24.85546875" style="127" bestFit="1" customWidth="1"/>
    <col min="9" max="9" width="24" style="127" bestFit="1" customWidth="1"/>
    <col min="10" max="10" width="25.140625" style="127" bestFit="1" customWidth="1"/>
    <col min="11" max="11" width="31" style="127" bestFit="1" customWidth="1"/>
    <col min="12" max="12" width="22.85546875" style="127" bestFit="1" customWidth="1"/>
    <col min="13" max="13" width="23.7109375" style="127" bestFit="1" customWidth="1"/>
    <col min="14" max="14" width="21.7109375" style="127" bestFit="1" customWidth="1"/>
    <col min="15" max="15" width="34.28515625" style="127" bestFit="1" customWidth="1"/>
    <col min="16" max="16384" width="9.140625" style="127"/>
  </cols>
  <sheetData>
    <row r="1" spans="1:15" s="128" customFormat="1" ht="66" customHeight="1" x14ac:dyDescent="0.25">
      <c r="A1" s="317" t="s">
        <v>105</v>
      </c>
      <c r="B1" s="319" t="s">
        <v>106</v>
      </c>
      <c r="C1" s="319" t="s">
        <v>107</v>
      </c>
      <c r="D1" s="321" t="s">
        <v>1</v>
      </c>
      <c r="E1" s="315" t="s">
        <v>108</v>
      </c>
      <c r="F1" s="315" t="s">
        <v>109</v>
      </c>
      <c r="G1" s="324" t="s">
        <v>110</v>
      </c>
      <c r="H1" s="325"/>
      <c r="I1" s="323" t="s">
        <v>111</v>
      </c>
      <c r="J1" s="323" t="s">
        <v>112</v>
      </c>
      <c r="K1" s="323" t="s">
        <v>113</v>
      </c>
      <c r="L1" s="323" t="s">
        <v>114</v>
      </c>
      <c r="M1" s="323" t="s">
        <v>115</v>
      </c>
      <c r="N1" s="323" t="s">
        <v>116</v>
      </c>
      <c r="O1" s="323" t="s">
        <v>117</v>
      </c>
    </row>
    <row r="2" spans="1:15" s="130" customFormat="1" ht="56.25" customHeight="1" x14ac:dyDescent="0.25">
      <c r="A2" s="318"/>
      <c r="B2" s="320"/>
      <c r="C2" s="320"/>
      <c r="D2" s="322"/>
      <c r="E2" s="316"/>
      <c r="F2" s="316"/>
      <c r="G2" s="129" t="s">
        <v>118</v>
      </c>
      <c r="H2" s="129" t="s">
        <v>119</v>
      </c>
      <c r="I2" s="323"/>
      <c r="J2" s="323"/>
      <c r="K2" s="323"/>
      <c r="L2" s="323"/>
      <c r="M2" s="323"/>
      <c r="N2" s="323"/>
      <c r="O2" s="323"/>
    </row>
    <row r="3" spans="1:15" s="133" customFormat="1" ht="31.15" customHeight="1" x14ac:dyDescent="0.25">
      <c r="A3" s="131" t="s">
        <v>0</v>
      </c>
      <c r="B3" s="149" t="s">
        <v>168</v>
      </c>
      <c r="C3" s="159" t="s">
        <v>600</v>
      </c>
      <c r="D3" s="160">
        <v>15729631211</v>
      </c>
      <c r="E3" s="167" t="s">
        <v>121</v>
      </c>
      <c r="F3" s="162"/>
      <c r="G3" s="163"/>
      <c r="H3" s="163"/>
      <c r="I3" s="164"/>
      <c r="J3" s="165"/>
      <c r="K3" s="165"/>
      <c r="L3" s="165"/>
      <c r="M3" s="166"/>
      <c r="N3" s="161"/>
      <c r="O3" s="161"/>
    </row>
    <row r="4" spans="1:15" s="133" customFormat="1" ht="15.75" x14ac:dyDescent="0.25">
      <c r="A4" s="134" t="s">
        <v>120</v>
      </c>
      <c r="B4" s="135" t="s">
        <v>172</v>
      </c>
      <c r="C4" s="159" t="s">
        <v>169</v>
      </c>
      <c r="D4" s="160"/>
      <c r="E4" s="167"/>
      <c r="F4" s="162"/>
      <c r="G4" s="163"/>
      <c r="H4" s="163"/>
      <c r="I4" s="164"/>
      <c r="J4" s="165"/>
      <c r="K4" s="165"/>
      <c r="L4" s="165"/>
      <c r="M4" s="166"/>
      <c r="N4" s="161"/>
      <c r="O4" s="161"/>
    </row>
    <row r="5" spans="1:15" s="138" customFormat="1" ht="15.75" x14ac:dyDescent="0.25">
      <c r="A5" s="134" t="s">
        <v>120</v>
      </c>
      <c r="B5" s="135" t="s">
        <v>174</v>
      </c>
      <c r="C5" s="159" t="s">
        <v>175</v>
      </c>
      <c r="D5" s="160"/>
      <c r="E5" s="25" t="s">
        <v>176</v>
      </c>
      <c r="F5" s="136"/>
      <c r="G5" s="132"/>
      <c r="H5" s="132"/>
      <c r="I5" s="25"/>
      <c r="J5" s="25"/>
      <c r="K5" s="25"/>
      <c r="L5" s="25"/>
      <c r="M5" s="137"/>
      <c r="N5" s="25"/>
      <c r="O5" s="25"/>
    </row>
    <row r="6" spans="1:15" s="138" customFormat="1" ht="31.5" x14ac:dyDescent="0.25">
      <c r="A6" s="134" t="s">
        <v>120</v>
      </c>
      <c r="B6" s="135" t="s">
        <v>177</v>
      </c>
      <c r="C6" s="159" t="s">
        <v>178</v>
      </c>
      <c r="D6" s="160"/>
      <c r="E6" s="25" t="s">
        <v>179</v>
      </c>
      <c r="F6" s="136"/>
      <c r="G6" s="132"/>
      <c r="H6" s="132"/>
      <c r="I6" s="25"/>
      <c r="J6" s="25"/>
      <c r="K6" s="25"/>
      <c r="L6" s="25"/>
      <c r="M6" s="137"/>
      <c r="N6" s="25"/>
      <c r="O6" s="25"/>
    </row>
    <row r="7" spans="1:15" s="138" customFormat="1" ht="31.5" x14ac:dyDescent="0.25">
      <c r="A7" s="134" t="s">
        <v>120</v>
      </c>
      <c r="B7" s="135" t="s">
        <v>180</v>
      </c>
      <c r="C7" s="159" t="s">
        <v>181</v>
      </c>
      <c r="D7" s="160"/>
      <c r="E7" s="25" t="s">
        <v>182</v>
      </c>
      <c r="F7" s="136"/>
      <c r="G7" s="132"/>
      <c r="H7" s="132"/>
      <c r="I7" s="25"/>
      <c r="J7" s="25"/>
      <c r="K7" s="25"/>
      <c r="L7" s="25"/>
      <c r="M7" s="132"/>
      <c r="N7" s="25"/>
      <c r="O7" s="25"/>
    </row>
    <row r="8" spans="1:15" s="138" customFormat="1" ht="15.75" x14ac:dyDescent="0.25">
      <c r="A8" s="134" t="s">
        <v>120</v>
      </c>
      <c r="B8" s="135" t="s">
        <v>183</v>
      </c>
      <c r="C8" s="159" t="s">
        <v>184</v>
      </c>
      <c r="D8" s="160"/>
      <c r="E8" s="25" t="s">
        <v>185</v>
      </c>
      <c r="F8" s="136"/>
      <c r="G8" s="132"/>
      <c r="H8" s="132"/>
      <c r="I8" s="25"/>
      <c r="J8" s="25"/>
      <c r="K8" s="25"/>
      <c r="L8" s="25"/>
      <c r="M8" s="25"/>
      <c r="N8" s="25"/>
      <c r="O8" s="25"/>
    </row>
    <row r="9" spans="1:15" s="138" customFormat="1" ht="15.75" x14ac:dyDescent="0.25">
      <c r="A9" s="134" t="s">
        <v>120</v>
      </c>
      <c r="B9" s="135" t="s">
        <v>186</v>
      </c>
      <c r="C9" s="159" t="s">
        <v>187</v>
      </c>
      <c r="D9" s="160"/>
      <c r="E9" s="25" t="s">
        <v>188</v>
      </c>
      <c r="F9" s="136"/>
      <c r="G9" s="132"/>
      <c r="H9" s="132"/>
      <c r="I9" s="25"/>
      <c r="J9" s="25"/>
      <c r="K9" s="25"/>
      <c r="L9" s="25"/>
      <c r="M9" s="137"/>
      <c r="N9" s="25"/>
      <c r="O9" s="25"/>
    </row>
  </sheetData>
  <mergeCells count="14">
    <mergeCell ref="N1:N2"/>
    <mergeCell ref="O1:O2"/>
    <mergeCell ref="G1:H1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workbookViewId="0">
      <selection activeCell="D8" sqref="D8"/>
    </sheetView>
  </sheetViews>
  <sheetFormatPr defaultColWidth="9.140625" defaultRowHeight="12.75" x14ac:dyDescent="0.2"/>
  <cols>
    <col min="1" max="1" width="45" style="147" customWidth="1"/>
    <col min="2" max="2" width="18.7109375" style="146" customWidth="1"/>
    <col min="3" max="3" width="12.42578125" style="146" customWidth="1"/>
    <col min="4" max="4" width="25.28515625" style="148" customWidth="1"/>
    <col min="5" max="5" width="26.28515625" style="148" customWidth="1"/>
    <col min="6" max="6" width="17.140625" style="148" customWidth="1"/>
    <col min="7" max="7" width="17.7109375" style="147" customWidth="1"/>
    <col min="8" max="8" width="20" style="148" customWidth="1"/>
    <col min="9" max="9" width="36.140625" style="146" bestFit="1" customWidth="1"/>
    <col min="10" max="10" width="19" style="2" bestFit="1" customWidth="1"/>
    <col min="11" max="16384" width="9.140625" style="2"/>
  </cols>
  <sheetData>
    <row r="1" spans="1:11" s="140" customFormat="1" ht="25.5" x14ac:dyDescent="0.2">
      <c r="A1" s="326" t="s">
        <v>144</v>
      </c>
      <c r="B1" s="326"/>
      <c r="C1" s="326"/>
      <c r="D1" s="326"/>
      <c r="E1" s="326"/>
      <c r="F1" s="326"/>
      <c r="G1" s="326"/>
      <c r="H1" s="326"/>
      <c r="I1" s="326"/>
    </row>
    <row r="2" spans="1:11" s="140" customFormat="1" ht="78.75" x14ac:dyDescent="0.2">
      <c r="A2" s="141" t="s">
        <v>122</v>
      </c>
      <c r="B2" s="141" t="s">
        <v>123</v>
      </c>
      <c r="C2" s="141" t="s">
        <v>124</v>
      </c>
      <c r="D2" s="142" t="s">
        <v>156</v>
      </c>
      <c r="E2" s="142" t="s">
        <v>157</v>
      </c>
      <c r="F2" s="141" t="s">
        <v>125</v>
      </c>
      <c r="G2" s="142" t="s">
        <v>126</v>
      </c>
      <c r="H2" s="142" t="s">
        <v>127</v>
      </c>
      <c r="I2" s="201" t="s">
        <v>143</v>
      </c>
    </row>
    <row r="3" spans="1:11" x14ac:dyDescent="0.2">
      <c r="A3" s="143" t="s">
        <v>212</v>
      </c>
      <c r="B3" s="144" t="s">
        <v>213</v>
      </c>
      <c r="C3" s="144"/>
      <c r="D3" s="145">
        <v>669291</v>
      </c>
      <c r="E3" s="145"/>
      <c r="F3" s="145"/>
      <c r="G3" s="143"/>
      <c r="H3" s="145">
        <f t="shared" ref="H3:H23" si="0">D3+E3+G3</f>
        <v>669291</v>
      </c>
      <c r="I3" s="145" t="s">
        <v>223</v>
      </c>
      <c r="J3" s="146"/>
      <c r="K3" s="147"/>
    </row>
    <row r="4" spans="1:11" x14ac:dyDescent="0.2">
      <c r="A4" s="143" t="s">
        <v>212</v>
      </c>
      <c r="B4" s="144" t="s">
        <v>214</v>
      </c>
      <c r="C4" s="144"/>
      <c r="D4" s="145">
        <v>669292</v>
      </c>
      <c r="E4" s="145"/>
      <c r="F4" s="145"/>
      <c r="G4" s="143"/>
      <c r="H4" s="145">
        <f t="shared" si="0"/>
        <v>669292</v>
      </c>
      <c r="I4" s="145" t="s">
        <v>223</v>
      </c>
      <c r="J4" s="146"/>
      <c r="K4" s="147"/>
    </row>
    <row r="5" spans="1:11" x14ac:dyDescent="0.2">
      <c r="A5" s="143" t="s">
        <v>215</v>
      </c>
      <c r="B5" s="144" t="s">
        <v>216</v>
      </c>
      <c r="C5" s="144"/>
      <c r="D5" s="145">
        <v>1555000</v>
      </c>
      <c r="E5" s="145"/>
      <c r="F5" s="145"/>
      <c r="G5" s="143"/>
      <c r="H5" s="145">
        <f t="shared" si="0"/>
        <v>1555000</v>
      </c>
      <c r="I5" s="145" t="s">
        <v>223</v>
      </c>
      <c r="J5" s="146"/>
      <c r="K5" s="147"/>
    </row>
    <row r="6" spans="1:11" x14ac:dyDescent="0.2">
      <c r="A6" s="143" t="s">
        <v>217</v>
      </c>
      <c r="B6" s="144" t="s">
        <v>218</v>
      </c>
      <c r="C6" s="144"/>
      <c r="D6" s="145">
        <v>12302534</v>
      </c>
      <c r="E6" s="145"/>
      <c r="F6" s="145"/>
      <c r="G6" s="143"/>
      <c r="H6" s="145">
        <f t="shared" si="0"/>
        <v>12302534</v>
      </c>
      <c r="I6" s="145" t="s">
        <v>223</v>
      </c>
      <c r="J6" s="146"/>
      <c r="K6" s="147"/>
    </row>
    <row r="7" spans="1:11" x14ac:dyDescent="0.2">
      <c r="A7" s="143" t="s">
        <v>219</v>
      </c>
      <c r="B7" s="144" t="s">
        <v>220</v>
      </c>
      <c r="C7" s="144"/>
      <c r="D7" s="145">
        <v>22804924</v>
      </c>
      <c r="E7" s="145"/>
      <c r="F7" s="145"/>
      <c r="G7" s="143"/>
      <c r="H7" s="145">
        <f t="shared" si="0"/>
        <v>22804924</v>
      </c>
      <c r="I7" s="145" t="s">
        <v>223</v>
      </c>
      <c r="J7" s="146"/>
      <c r="K7" s="147"/>
    </row>
    <row r="8" spans="1:11" x14ac:dyDescent="0.2">
      <c r="A8" s="143" t="s">
        <v>221</v>
      </c>
      <c r="B8" s="144" t="s">
        <v>222</v>
      </c>
      <c r="C8" s="144"/>
      <c r="D8" s="145">
        <v>45577300</v>
      </c>
      <c r="E8" s="145"/>
      <c r="F8" s="145"/>
      <c r="G8" s="143"/>
      <c r="H8" s="145">
        <f t="shared" si="0"/>
        <v>45577300</v>
      </c>
      <c r="I8" s="145" t="s">
        <v>223</v>
      </c>
      <c r="J8" s="146"/>
      <c r="K8" s="147"/>
    </row>
    <row r="9" spans="1:11" x14ac:dyDescent="0.2">
      <c r="A9" s="144"/>
      <c r="B9" s="144"/>
      <c r="C9" s="144"/>
      <c r="D9" s="144"/>
      <c r="E9" s="145"/>
      <c r="F9" s="145"/>
      <c r="G9" s="143"/>
      <c r="H9" s="145">
        <f t="shared" si="0"/>
        <v>0</v>
      </c>
      <c r="I9" s="143"/>
    </row>
    <row r="10" spans="1:11" x14ac:dyDescent="0.2">
      <c r="A10" s="144"/>
      <c r="B10" s="144"/>
      <c r="C10" s="144"/>
      <c r="D10" s="144"/>
      <c r="E10" s="145"/>
      <c r="F10" s="145"/>
      <c r="G10" s="143"/>
      <c r="H10" s="145">
        <f t="shared" si="0"/>
        <v>0</v>
      </c>
      <c r="I10" s="143"/>
    </row>
    <row r="11" spans="1:11" x14ac:dyDescent="0.2">
      <c r="A11" s="144"/>
      <c r="B11" s="144"/>
      <c r="C11" s="144"/>
      <c r="D11" s="144"/>
      <c r="E11" s="145"/>
      <c r="F11" s="145"/>
      <c r="G11" s="143"/>
      <c r="H11" s="145">
        <f t="shared" si="0"/>
        <v>0</v>
      </c>
      <c r="I11" s="143"/>
    </row>
    <row r="12" spans="1:11" x14ac:dyDescent="0.2">
      <c r="A12" s="144"/>
      <c r="B12" s="144"/>
      <c r="C12" s="144"/>
      <c r="D12" s="144"/>
      <c r="E12" s="145"/>
      <c r="F12" s="145"/>
      <c r="G12" s="143"/>
      <c r="H12" s="145">
        <f t="shared" si="0"/>
        <v>0</v>
      </c>
      <c r="I12" s="143"/>
    </row>
    <row r="13" spans="1:11" x14ac:dyDescent="0.2">
      <c r="A13" s="144"/>
      <c r="B13" s="144"/>
      <c r="C13" s="144"/>
      <c r="D13" s="144"/>
      <c r="E13" s="145"/>
      <c r="F13" s="145"/>
      <c r="G13" s="143"/>
      <c r="H13" s="145">
        <f t="shared" si="0"/>
        <v>0</v>
      </c>
      <c r="I13" s="143"/>
    </row>
    <row r="14" spans="1:11" x14ac:dyDescent="0.2">
      <c r="A14" s="143"/>
      <c r="B14" s="143"/>
      <c r="C14" s="144"/>
      <c r="D14" s="144"/>
      <c r="E14" s="145"/>
      <c r="F14" s="145"/>
      <c r="G14" s="143"/>
      <c r="H14" s="145">
        <f t="shared" si="0"/>
        <v>0</v>
      </c>
      <c r="I14" s="143"/>
    </row>
    <row r="15" spans="1:11" x14ac:dyDescent="0.2">
      <c r="A15" s="143"/>
      <c r="B15" s="143"/>
      <c r="C15" s="144"/>
      <c r="D15" s="144"/>
      <c r="E15" s="145"/>
      <c r="F15" s="145"/>
      <c r="G15" s="143"/>
      <c r="H15" s="145">
        <f t="shared" si="0"/>
        <v>0</v>
      </c>
      <c r="I15" s="143"/>
    </row>
    <row r="16" spans="1:11" x14ac:dyDescent="0.2">
      <c r="A16" s="143"/>
      <c r="B16" s="143"/>
      <c r="C16" s="144"/>
      <c r="D16" s="144"/>
      <c r="E16" s="145"/>
      <c r="F16" s="145"/>
      <c r="G16" s="143"/>
      <c r="H16" s="145">
        <f t="shared" si="0"/>
        <v>0</v>
      </c>
      <c r="I16" s="143"/>
    </row>
    <row r="17" spans="1:9" x14ac:dyDescent="0.2">
      <c r="A17" s="143"/>
      <c r="B17" s="143"/>
      <c r="C17" s="144"/>
      <c r="D17" s="144"/>
      <c r="E17" s="145"/>
      <c r="F17" s="145"/>
      <c r="G17" s="143"/>
      <c r="H17" s="145">
        <f t="shared" si="0"/>
        <v>0</v>
      </c>
      <c r="I17" s="143"/>
    </row>
    <row r="18" spans="1:9" x14ac:dyDescent="0.2">
      <c r="A18" s="143"/>
      <c r="B18" s="143"/>
      <c r="C18" s="144"/>
      <c r="D18" s="144"/>
      <c r="E18" s="145"/>
      <c r="F18" s="145"/>
      <c r="G18" s="143"/>
      <c r="H18" s="145">
        <f t="shared" si="0"/>
        <v>0</v>
      </c>
      <c r="I18" s="143"/>
    </row>
    <row r="19" spans="1:9" x14ac:dyDescent="0.2">
      <c r="A19" s="143"/>
      <c r="B19" s="143"/>
      <c r="C19" s="144"/>
      <c r="D19" s="144"/>
      <c r="E19" s="145"/>
      <c r="F19" s="145"/>
      <c r="G19" s="143"/>
      <c r="H19" s="145">
        <f t="shared" si="0"/>
        <v>0</v>
      </c>
      <c r="I19" s="143"/>
    </row>
    <row r="20" spans="1:9" x14ac:dyDescent="0.2">
      <c r="A20" s="143"/>
      <c r="B20" s="143"/>
      <c r="C20" s="144"/>
      <c r="D20" s="144"/>
      <c r="E20" s="145"/>
      <c r="F20" s="145"/>
      <c r="G20" s="143"/>
      <c r="H20" s="145">
        <f t="shared" si="0"/>
        <v>0</v>
      </c>
      <c r="I20" s="143"/>
    </row>
    <row r="21" spans="1:9" x14ac:dyDescent="0.2">
      <c r="A21" s="143"/>
      <c r="B21" s="143"/>
      <c r="C21" s="144"/>
      <c r="D21" s="144"/>
      <c r="E21" s="145"/>
      <c r="F21" s="145"/>
      <c r="G21" s="143"/>
      <c r="H21" s="145">
        <f t="shared" si="0"/>
        <v>0</v>
      </c>
      <c r="I21" s="143"/>
    </row>
    <row r="22" spans="1:9" x14ac:dyDescent="0.2">
      <c r="A22" s="143"/>
      <c r="B22" s="143"/>
      <c r="C22" s="144"/>
      <c r="D22" s="144"/>
      <c r="E22" s="145"/>
      <c r="F22" s="145"/>
      <c r="G22" s="143"/>
      <c r="H22" s="145">
        <f t="shared" si="0"/>
        <v>0</v>
      </c>
      <c r="I22" s="143"/>
    </row>
    <row r="23" spans="1:9" x14ac:dyDescent="0.2">
      <c r="A23" s="143"/>
      <c r="B23" s="143"/>
      <c r="C23" s="144"/>
      <c r="D23" s="144"/>
      <c r="E23" s="145"/>
      <c r="F23" s="145"/>
      <c r="G23" s="143"/>
      <c r="H23" s="145">
        <f t="shared" si="0"/>
        <v>0</v>
      </c>
      <c r="I23" s="143"/>
    </row>
    <row r="24" spans="1:9" ht="14.25" x14ac:dyDescent="0.2">
      <c r="A24" s="327" t="s">
        <v>71</v>
      </c>
      <c r="B24" s="328"/>
      <c r="C24" s="328"/>
      <c r="D24" s="328"/>
      <c r="E24" s="328"/>
      <c r="F24" s="328"/>
      <c r="G24" s="329"/>
      <c r="H24" s="185">
        <f>SUM(H3:H23)</f>
        <v>83578341</v>
      </c>
      <c r="I24" s="186"/>
    </row>
    <row r="28" spans="1:9" ht="18.75" x14ac:dyDescent="0.2">
      <c r="A28" s="330" t="s">
        <v>146</v>
      </c>
      <c r="B28" s="331"/>
      <c r="C28" s="331"/>
      <c r="D28" s="331"/>
      <c r="E28" s="331"/>
      <c r="F28" s="331"/>
      <c r="G28" s="331"/>
      <c r="H28" s="331"/>
      <c r="I28" s="331"/>
    </row>
  </sheetData>
  <mergeCells count="3">
    <mergeCell ref="A1:I1"/>
    <mergeCell ref="A24:G24"/>
    <mergeCell ref="A28:I28"/>
  </mergeCells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1"/>
  <sheetViews>
    <sheetView zoomScale="80" zoomScaleNormal="80" workbookViewId="0">
      <selection activeCell="G131" sqref="G131:H131"/>
    </sheetView>
  </sheetViews>
  <sheetFormatPr defaultColWidth="9.140625" defaultRowHeight="15.75" x14ac:dyDescent="0.25"/>
  <cols>
    <col min="1" max="1" width="21.7109375" style="153" customWidth="1"/>
    <col min="2" max="2" width="45.140625" style="153" customWidth="1"/>
    <col min="3" max="3" width="15.140625" style="153" customWidth="1"/>
    <col min="4" max="4" width="30.28515625" style="153" customWidth="1"/>
    <col min="5" max="5" width="17.140625" style="153" customWidth="1"/>
    <col min="6" max="6" width="14.28515625" style="153" customWidth="1"/>
    <col min="7" max="7" width="18.28515625" style="153" customWidth="1"/>
    <col min="8" max="8" width="18.5703125" style="153" customWidth="1"/>
    <col min="9" max="9" width="26.7109375" style="153" customWidth="1"/>
    <col min="10" max="10" width="28.28515625" style="153" customWidth="1"/>
    <col min="11" max="16384" width="9.140625" style="153"/>
  </cols>
  <sheetData>
    <row r="1" spans="1:10" s="150" customFormat="1" ht="25.5" x14ac:dyDescent="0.25">
      <c r="A1" s="332" t="s">
        <v>145</v>
      </c>
      <c r="B1" s="332"/>
      <c r="C1" s="332"/>
      <c r="D1" s="332"/>
      <c r="E1" s="332"/>
      <c r="F1" s="332"/>
      <c r="G1" s="332"/>
      <c r="H1" s="332"/>
      <c r="I1" s="332"/>
    </row>
    <row r="2" spans="1:10" ht="110.25" x14ac:dyDescent="0.25">
      <c r="A2" s="151" t="s">
        <v>128</v>
      </c>
      <c r="B2" s="151" t="s">
        <v>129</v>
      </c>
      <c r="C2" s="151" t="s">
        <v>130</v>
      </c>
      <c r="D2" s="151" t="s">
        <v>131</v>
      </c>
      <c r="E2" s="151" t="s">
        <v>158</v>
      </c>
      <c r="F2" s="151" t="s">
        <v>132</v>
      </c>
      <c r="G2" s="151" t="s">
        <v>133</v>
      </c>
      <c r="H2" s="152" t="s">
        <v>134</v>
      </c>
      <c r="I2" s="152" t="s">
        <v>135</v>
      </c>
      <c r="J2" s="205" t="s">
        <v>446</v>
      </c>
    </row>
    <row r="3" spans="1:10" ht="31.5" x14ac:dyDescent="0.25">
      <c r="A3" s="154" t="s">
        <v>439</v>
      </c>
      <c r="B3" s="155" t="s">
        <v>224</v>
      </c>
      <c r="C3" s="154"/>
      <c r="D3" s="155" t="s">
        <v>327</v>
      </c>
      <c r="E3" s="155"/>
      <c r="F3" s="154"/>
      <c r="G3" s="156">
        <v>506900</v>
      </c>
      <c r="H3" s="154"/>
      <c r="I3" s="154"/>
      <c r="J3" s="154" t="s">
        <v>447</v>
      </c>
    </row>
    <row r="4" spans="1:10" ht="31.5" x14ac:dyDescent="0.25">
      <c r="A4" s="154" t="s">
        <v>439</v>
      </c>
      <c r="B4" s="155" t="s">
        <v>224</v>
      </c>
      <c r="C4" s="154"/>
      <c r="D4" s="155" t="s">
        <v>328</v>
      </c>
      <c r="E4" s="155"/>
      <c r="F4" s="154"/>
      <c r="G4" s="156">
        <v>506900</v>
      </c>
      <c r="H4" s="154"/>
      <c r="I4" s="154"/>
      <c r="J4" s="154" t="s">
        <v>447</v>
      </c>
    </row>
    <row r="5" spans="1:10" ht="31.5" x14ac:dyDescent="0.25">
      <c r="A5" s="154" t="s">
        <v>439</v>
      </c>
      <c r="B5" s="155" t="s">
        <v>225</v>
      </c>
      <c r="C5" s="154"/>
      <c r="D5" s="155" t="s">
        <v>329</v>
      </c>
      <c r="E5" s="155"/>
      <c r="F5" s="154"/>
      <c r="G5" s="156">
        <v>506900</v>
      </c>
      <c r="H5" s="154"/>
      <c r="I5" s="154"/>
      <c r="J5" s="154" t="s">
        <v>447</v>
      </c>
    </row>
    <row r="6" spans="1:10" ht="31.5" x14ac:dyDescent="0.25">
      <c r="A6" s="154" t="s">
        <v>439</v>
      </c>
      <c r="B6" s="155" t="s">
        <v>225</v>
      </c>
      <c r="C6" s="154"/>
      <c r="D6" s="155" t="s">
        <v>330</v>
      </c>
      <c r="E6" s="155"/>
      <c r="F6" s="154"/>
      <c r="G6" s="156">
        <v>506900</v>
      </c>
      <c r="H6" s="154"/>
      <c r="I6" s="154"/>
      <c r="J6" s="154" t="s">
        <v>447</v>
      </c>
    </row>
    <row r="7" spans="1:10" ht="31.5" x14ac:dyDescent="0.25">
      <c r="A7" s="154" t="s">
        <v>439</v>
      </c>
      <c r="B7" s="155" t="s">
        <v>226</v>
      </c>
      <c r="C7" s="154"/>
      <c r="D7" s="155" t="s">
        <v>331</v>
      </c>
      <c r="E7" s="155"/>
      <c r="F7" s="154"/>
      <c r="G7" s="156">
        <v>506900</v>
      </c>
      <c r="H7" s="154"/>
      <c r="I7" s="154"/>
      <c r="J7" s="154" t="s">
        <v>447</v>
      </c>
    </row>
    <row r="8" spans="1:10" ht="31.5" x14ac:dyDescent="0.25">
      <c r="A8" s="154" t="s">
        <v>439</v>
      </c>
      <c r="B8" s="155" t="s">
        <v>226</v>
      </c>
      <c r="C8" s="154"/>
      <c r="D8" s="155" t="s">
        <v>332</v>
      </c>
      <c r="E8" s="155"/>
      <c r="F8" s="154"/>
      <c r="G8" s="156">
        <v>506900</v>
      </c>
      <c r="H8" s="154"/>
      <c r="I8" s="154"/>
      <c r="J8" s="154" t="s">
        <v>447</v>
      </c>
    </row>
    <row r="9" spans="1:10" ht="31.5" x14ac:dyDescent="0.25">
      <c r="A9" s="154" t="s">
        <v>440</v>
      </c>
      <c r="B9" s="155" t="s">
        <v>227</v>
      </c>
      <c r="C9" s="154"/>
      <c r="D9" s="155" t="s">
        <v>333</v>
      </c>
      <c r="E9" s="155"/>
      <c r="F9" s="154"/>
      <c r="G9" s="156">
        <v>547650</v>
      </c>
      <c r="H9" s="154"/>
      <c r="I9" s="154"/>
      <c r="J9" s="154" t="s">
        <v>448</v>
      </c>
    </row>
    <row r="10" spans="1:10" ht="31.5" x14ac:dyDescent="0.25">
      <c r="A10" s="154" t="s">
        <v>440</v>
      </c>
      <c r="B10" s="155" t="s">
        <v>227</v>
      </c>
      <c r="C10" s="154"/>
      <c r="D10" s="155" t="s">
        <v>333</v>
      </c>
      <c r="E10" s="155"/>
      <c r="F10" s="154"/>
      <c r="G10" s="156">
        <v>547650</v>
      </c>
      <c r="H10" s="154"/>
      <c r="I10" s="154"/>
      <c r="J10" s="154" t="s">
        <v>448</v>
      </c>
    </row>
    <row r="11" spans="1:10" ht="31.5" x14ac:dyDescent="0.25">
      <c r="A11" s="154" t="s">
        <v>441</v>
      </c>
      <c r="B11" s="155" t="s">
        <v>228</v>
      </c>
      <c r="C11" s="154"/>
      <c r="D11" s="155" t="s">
        <v>334</v>
      </c>
      <c r="E11" s="155"/>
      <c r="F11" s="154"/>
      <c r="G11" s="156">
        <v>550000</v>
      </c>
      <c r="H11" s="154"/>
      <c r="I11" s="154"/>
      <c r="J11" s="154" t="s">
        <v>449</v>
      </c>
    </row>
    <row r="12" spans="1:10" ht="31.5" x14ac:dyDescent="0.25">
      <c r="A12" s="154" t="s">
        <v>442</v>
      </c>
      <c r="B12" s="155" t="s">
        <v>229</v>
      </c>
      <c r="C12" s="154"/>
      <c r="D12" s="155" t="s">
        <v>335</v>
      </c>
      <c r="E12" s="155"/>
      <c r="F12" s="154"/>
      <c r="G12" s="156">
        <v>557700</v>
      </c>
      <c r="H12" s="154"/>
      <c r="I12" s="154"/>
      <c r="J12" s="154" t="s">
        <v>450</v>
      </c>
    </row>
    <row r="13" spans="1:10" ht="31.5" x14ac:dyDescent="0.25">
      <c r="A13" s="154" t="s">
        <v>441</v>
      </c>
      <c r="B13" s="155" t="s">
        <v>230</v>
      </c>
      <c r="C13" s="154"/>
      <c r="D13" s="155" t="s">
        <v>336</v>
      </c>
      <c r="E13" s="155"/>
      <c r="F13" s="154"/>
      <c r="G13" s="156">
        <v>562500</v>
      </c>
      <c r="H13" s="154"/>
      <c r="I13" s="154"/>
      <c r="J13" s="154" t="s">
        <v>449</v>
      </c>
    </row>
    <row r="14" spans="1:10" x14ac:dyDescent="0.25">
      <c r="A14" s="154" t="s">
        <v>443</v>
      </c>
      <c r="B14" s="155" t="s">
        <v>231</v>
      </c>
      <c r="C14" s="154"/>
      <c r="D14" s="155" t="s">
        <v>337</v>
      </c>
      <c r="E14" s="155"/>
      <c r="F14" s="154"/>
      <c r="G14" s="156">
        <v>566400</v>
      </c>
      <c r="H14" s="154"/>
      <c r="I14" s="154"/>
      <c r="J14" s="154" t="s">
        <v>451</v>
      </c>
    </row>
    <row r="15" spans="1:10" ht="31.5" x14ac:dyDescent="0.25">
      <c r="A15" s="154" t="s">
        <v>168</v>
      </c>
      <c r="B15" s="155" t="s">
        <v>232</v>
      </c>
      <c r="C15" s="154"/>
      <c r="D15" s="155" t="s">
        <v>338</v>
      </c>
      <c r="E15" s="155"/>
      <c r="F15" s="154"/>
      <c r="G15" s="156">
        <v>611600</v>
      </c>
      <c r="H15" s="154"/>
      <c r="I15" s="154"/>
      <c r="J15" s="154" t="s">
        <v>452</v>
      </c>
    </row>
    <row r="16" spans="1:10" x14ac:dyDescent="0.25">
      <c r="A16" s="154" t="s">
        <v>443</v>
      </c>
      <c r="B16" s="155" t="s">
        <v>233</v>
      </c>
      <c r="C16" s="154"/>
      <c r="D16" s="155" t="s">
        <v>339</v>
      </c>
      <c r="E16" s="155"/>
      <c r="F16" s="154"/>
      <c r="G16" s="156">
        <v>612000</v>
      </c>
      <c r="H16" s="154"/>
      <c r="I16" s="154"/>
      <c r="J16" s="154" t="s">
        <v>453</v>
      </c>
    </row>
    <row r="17" spans="1:10" ht="31.5" x14ac:dyDescent="0.25">
      <c r="A17" s="154" t="s">
        <v>441</v>
      </c>
      <c r="B17" s="155" t="s">
        <v>234</v>
      </c>
      <c r="C17" s="154"/>
      <c r="D17" s="155" t="s">
        <v>340</v>
      </c>
      <c r="E17" s="155"/>
      <c r="F17" s="154"/>
      <c r="G17" s="156">
        <v>612976</v>
      </c>
      <c r="H17" s="154"/>
      <c r="I17" s="154"/>
      <c r="J17" s="154" t="s">
        <v>449</v>
      </c>
    </row>
    <row r="18" spans="1:10" ht="31.5" x14ac:dyDescent="0.25">
      <c r="A18" s="154" t="s">
        <v>439</v>
      </c>
      <c r="B18" s="155" t="s">
        <v>235</v>
      </c>
      <c r="C18" s="154"/>
      <c r="D18" s="155" t="s">
        <v>341</v>
      </c>
      <c r="E18" s="155"/>
      <c r="F18" s="154"/>
      <c r="G18" s="156">
        <v>623280</v>
      </c>
      <c r="H18" s="154"/>
      <c r="I18" s="154"/>
      <c r="J18" s="154" t="s">
        <v>447</v>
      </c>
    </row>
    <row r="19" spans="1:10" ht="31.5" x14ac:dyDescent="0.25">
      <c r="A19" s="154" t="s">
        <v>439</v>
      </c>
      <c r="B19" s="155" t="s">
        <v>236</v>
      </c>
      <c r="C19" s="154"/>
      <c r="D19" s="155" t="s">
        <v>342</v>
      </c>
      <c r="E19" s="155"/>
      <c r="F19" s="154"/>
      <c r="G19" s="156">
        <v>632878</v>
      </c>
      <c r="H19" s="154"/>
      <c r="I19" s="154"/>
      <c r="J19" s="154" t="s">
        <v>447</v>
      </c>
    </row>
    <row r="20" spans="1:10" ht="31.5" x14ac:dyDescent="0.25">
      <c r="A20" s="154" t="s">
        <v>439</v>
      </c>
      <c r="B20" s="155" t="s">
        <v>237</v>
      </c>
      <c r="C20" s="154"/>
      <c r="D20" s="155" t="s">
        <v>343</v>
      </c>
      <c r="E20" s="155"/>
      <c r="F20" s="154"/>
      <c r="G20" s="156">
        <v>632879</v>
      </c>
      <c r="H20" s="154"/>
      <c r="I20" s="154"/>
      <c r="J20" s="154" t="s">
        <v>447</v>
      </c>
    </row>
    <row r="21" spans="1:10" ht="31.5" x14ac:dyDescent="0.25">
      <c r="A21" s="154" t="s">
        <v>441</v>
      </c>
      <c r="B21" s="155" t="s">
        <v>238</v>
      </c>
      <c r="C21" s="154"/>
      <c r="D21" s="155" t="s">
        <v>344</v>
      </c>
      <c r="E21" s="155"/>
      <c r="F21" s="154"/>
      <c r="G21" s="156">
        <v>641963</v>
      </c>
      <c r="H21" s="154"/>
      <c r="I21" s="154"/>
      <c r="J21" s="154" t="s">
        <v>447</v>
      </c>
    </row>
    <row r="22" spans="1:10" ht="31.5" x14ac:dyDescent="0.25">
      <c r="A22" s="154" t="s">
        <v>441</v>
      </c>
      <c r="B22" s="155" t="s">
        <v>238</v>
      </c>
      <c r="C22" s="154"/>
      <c r="D22" s="155" t="s">
        <v>345</v>
      </c>
      <c r="E22" s="155"/>
      <c r="F22" s="154"/>
      <c r="G22" s="156">
        <v>641963</v>
      </c>
      <c r="H22" s="154"/>
      <c r="I22" s="154"/>
      <c r="J22" s="154" t="s">
        <v>447</v>
      </c>
    </row>
    <row r="23" spans="1:10" ht="31.5" x14ac:dyDescent="0.25">
      <c r="A23" s="154" t="s">
        <v>439</v>
      </c>
      <c r="B23" s="155" t="s">
        <v>239</v>
      </c>
      <c r="C23" s="154"/>
      <c r="D23" s="155" t="s">
        <v>346</v>
      </c>
      <c r="E23" s="155"/>
      <c r="F23" s="154"/>
      <c r="G23" s="156">
        <v>668680</v>
      </c>
      <c r="H23" s="154"/>
      <c r="I23" s="154"/>
      <c r="J23" s="154" t="s">
        <v>449</v>
      </c>
    </row>
    <row r="24" spans="1:10" ht="31.5" x14ac:dyDescent="0.25">
      <c r="A24" s="154" t="s">
        <v>439</v>
      </c>
      <c r="B24" s="155" t="s">
        <v>239</v>
      </c>
      <c r="C24" s="154"/>
      <c r="D24" s="155" t="s">
        <v>347</v>
      </c>
      <c r="E24" s="155"/>
      <c r="F24" s="154"/>
      <c r="G24" s="156">
        <v>668680</v>
      </c>
      <c r="H24" s="154"/>
      <c r="I24" s="154"/>
      <c r="J24" s="154" t="s">
        <v>449</v>
      </c>
    </row>
    <row r="25" spans="1:10" ht="31.5" x14ac:dyDescent="0.25">
      <c r="A25" s="154" t="s">
        <v>442</v>
      </c>
      <c r="B25" s="155" t="s">
        <v>240</v>
      </c>
      <c r="C25" s="154"/>
      <c r="D25" s="155" t="s">
        <v>348</v>
      </c>
      <c r="E25" s="155"/>
      <c r="F25" s="154"/>
      <c r="G25" s="156">
        <v>679400</v>
      </c>
      <c r="H25" s="154"/>
      <c r="I25" s="154"/>
      <c r="J25" s="154" t="s">
        <v>450</v>
      </c>
    </row>
    <row r="26" spans="1:10" x14ac:dyDescent="0.25">
      <c r="A26" s="154" t="s">
        <v>442</v>
      </c>
      <c r="B26" s="155" t="s">
        <v>241</v>
      </c>
      <c r="C26" s="154"/>
      <c r="D26" s="155" t="s">
        <v>349</v>
      </c>
      <c r="E26" s="155"/>
      <c r="F26" s="154"/>
      <c r="G26" s="156">
        <v>679400</v>
      </c>
      <c r="H26" s="154"/>
      <c r="I26" s="154"/>
      <c r="J26" s="154" t="s">
        <v>450</v>
      </c>
    </row>
    <row r="27" spans="1:10" ht="31.5" x14ac:dyDescent="0.25">
      <c r="A27" s="154" t="s">
        <v>439</v>
      </c>
      <c r="B27" s="155" t="s">
        <v>242</v>
      </c>
      <c r="C27" s="154"/>
      <c r="D27" s="155" t="s">
        <v>350</v>
      </c>
      <c r="E27" s="155"/>
      <c r="F27" s="154"/>
      <c r="G27" s="156">
        <v>700431</v>
      </c>
      <c r="H27" s="154"/>
      <c r="I27" s="154"/>
      <c r="J27" s="154" t="s">
        <v>449</v>
      </c>
    </row>
    <row r="28" spans="1:10" ht="31.5" x14ac:dyDescent="0.25">
      <c r="A28" s="154" t="s">
        <v>439</v>
      </c>
      <c r="B28" s="155" t="s">
        <v>242</v>
      </c>
      <c r="C28" s="154"/>
      <c r="D28" s="155" t="s">
        <v>351</v>
      </c>
      <c r="E28" s="155"/>
      <c r="F28" s="154"/>
      <c r="G28" s="156">
        <v>700431</v>
      </c>
      <c r="H28" s="154"/>
      <c r="I28" s="154"/>
      <c r="J28" s="154" t="s">
        <v>449</v>
      </c>
    </row>
    <row r="29" spans="1:10" ht="31.5" x14ac:dyDescent="0.25">
      <c r="A29" s="154" t="s">
        <v>442</v>
      </c>
      <c r="B29" s="155" t="s">
        <v>243</v>
      </c>
      <c r="C29" s="154"/>
      <c r="D29" s="155" t="s">
        <v>352</v>
      </c>
      <c r="E29" s="155"/>
      <c r="F29" s="154"/>
      <c r="G29" s="156">
        <v>700900</v>
      </c>
      <c r="H29" s="154"/>
      <c r="I29" s="154"/>
      <c r="J29" s="154" t="s">
        <v>450</v>
      </c>
    </row>
    <row r="30" spans="1:10" ht="31.5" x14ac:dyDescent="0.25">
      <c r="A30" s="154" t="s">
        <v>441</v>
      </c>
      <c r="B30" s="155" t="s">
        <v>244</v>
      </c>
      <c r="C30" s="154"/>
      <c r="D30" s="155" t="s">
        <v>353</v>
      </c>
      <c r="E30" s="155"/>
      <c r="F30" s="154"/>
      <c r="G30" s="156">
        <v>714000</v>
      </c>
      <c r="H30" s="154"/>
      <c r="I30" s="154"/>
      <c r="J30" s="154" t="s">
        <v>454</v>
      </c>
    </row>
    <row r="31" spans="1:10" x14ac:dyDescent="0.25">
      <c r="A31" s="154" t="s">
        <v>444</v>
      </c>
      <c r="B31" s="155" t="s">
        <v>245</v>
      </c>
      <c r="C31" s="154"/>
      <c r="D31" s="155" t="s">
        <v>354</v>
      </c>
      <c r="E31" s="155"/>
      <c r="F31" s="154"/>
      <c r="G31" s="156">
        <v>734614</v>
      </c>
      <c r="H31" s="154"/>
      <c r="I31" s="154"/>
      <c r="J31" s="154" t="s">
        <v>455</v>
      </c>
    </row>
    <row r="32" spans="1:10" ht="31.5" x14ac:dyDescent="0.25">
      <c r="A32" s="154" t="s">
        <v>441</v>
      </c>
      <c r="B32" s="155" t="s">
        <v>246</v>
      </c>
      <c r="C32" s="154"/>
      <c r="D32" s="155" t="s">
        <v>355</v>
      </c>
      <c r="E32" s="155"/>
      <c r="F32" s="154"/>
      <c r="G32" s="156">
        <v>765600</v>
      </c>
      <c r="H32" s="154"/>
      <c r="I32" s="154"/>
      <c r="J32" s="154" t="s">
        <v>449</v>
      </c>
    </row>
    <row r="33" spans="1:10" x14ac:dyDescent="0.25">
      <c r="A33" s="154" t="s">
        <v>443</v>
      </c>
      <c r="B33" s="155" t="s">
        <v>247</v>
      </c>
      <c r="C33" s="154"/>
      <c r="D33" s="155" t="s">
        <v>356</v>
      </c>
      <c r="E33" s="155"/>
      <c r="F33" s="154"/>
      <c r="G33" s="156">
        <v>771875</v>
      </c>
      <c r="H33" s="154"/>
      <c r="I33" s="154"/>
      <c r="J33" s="154" t="s">
        <v>456</v>
      </c>
    </row>
    <row r="34" spans="1:10" x14ac:dyDescent="0.25">
      <c r="A34" s="154" t="s">
        <v>444</v>
      </c>
      <c r="B34" s="155" t="s">
        <v>248</v>
      </c>
      <c r="C34" s="154"/>
      <c r="D34" s="155" t="s">
        <v>357</v>
      </c>
      <c r="E34" s="155"/>
      <c r="F34" s="154"/>
      <c r="G34" s="156">
        <v>777000</v>
      </c>
      <c r="H34" s="154"/>
      <c r="I34" s="154"/>
      <c r="J34" s="154" t="s">
        <v>455</v>
      </c>
    </row>
    <row r="35" spans="1:10" x14ac:dyDescent="0.25">
      <c r="A35" s="154" t="s">
        <v>443</v>
      </c>
      <c r="B35" s="155" t="s">
        <v>249</v>
      </c>
      <c r="C35" s="154"/>
      <c r="D35" s="155" t="s">
        <v>358</v>
      </c>
      <c r="E35" s="155"/>
      <c r="F35" s="154"/>
      <c r="G35" s="156">
        <v>787500</v>
      </c>
      <c r="H35" s="154"/>
      <c r="I35" s="154"/>
      <c r="J35" s="154" t="s">
        <v>451</v>
      </c>
    </row>
    <row r="36" spans="1:10" x14ac:dyDescent="0.25">
      <c r="A36" s="154"/>
      <c r="B36" s="155" t="s">
        <v>250</v>
      </c>
      <c r="C36" s="154"/>
      <c r="D36" s="155" t="s">
        <v>359</v>
      </c>
      <c r="E36" s="155"/>
      <c r="F36" s="154"/>
      <c r="G36" s="156">
        <v>792127</v>
      </c>
      <c r="H36" s="154"/>
      <c r="I36" s="154"/>
      <c r="J36" s="154" t="s">
        <v>457</v>
      </c>
    </row>
    <row r="37" spans="1:10" ht="31.5" x14ac:dyDescent="0.25">
      <c r="A37" s="154" t="s">
        <v>439</v>
      </c>
      <c r="B37" s="155" t="s">
        <v>251</v>
      </c>
      <c r="C37" s="154"/>
      <c r="D37" s="155" t="s">
        <v>360</v>
      </c>
      <c r="E37" s="155"/>
      <c r="F37" s="154"/>
      <c r="G37" s="156">
        <v>798827</v>
      </c>
      <c r="H37" s="154"/>
      <c r="I37" s="154"/>
      <c r="J37" s="154" t="s">
        <v>447</v>
      </c>
    </row>
    <row r="38" spans="1:10" ht="31.5" x14ac:dyDescent="0.25">
      <c r="A38" s="154" t="s">
        <v>440</v>
      </c>
      <c r="B38" s="155" t="s">
        <v>252</v>
      </c>
      <c r="C38" s="154"/>
      <c r="D38" s="155" t="s">
        <v>361</v>
      </c>
      <c r="E38" s="155"/>
      <c r="F38" s="154"/>
      <c r="G38" s="156">
        <v>820875</v>
      </c>
      <c r="H38" s="154"/>
      <c r="I38" s="154"/>
      <c r="J38" s="154" t="s">
        <v>453</v>
      </c>
    </row>
    <row r="39" spans="1:10" ht="31.5" x14ac:dyDescent="0.25">
      <c r="A39" s="154" t="s">
        <v>439</v>
      </c>
      <c r="B39" s="155" t="s">
        <v>253</v>
      </c>
      <c r="C39" s="154"/>
      <c r="D39" s="155" t="s">
        <v>362</v>
      </c>
      <c r="E39" s="155"/>
      <c r="F39" s="154"/>
      <c r="G39" s="156">
        <v>823790</v>
      </c>
      <c r="H39" s="154"/>
      <c r="I39" s="154"/>
      <c r="J39" s="154" t="s">
        <v>447</v>
      </c>
    </row>
    <row r="40" spans="1:10" ht="31.5" x14ac:dyDescent="0.25">
      <c r="A40" s="154" t="s">
        <v>439</v>
      </c>
      <c r="B40" s="155" t="s">
        <v>254</v>
      </c>
      <c r="C40" s="154"/>
      <c r="D40" s="155" t="s">
        <v>363</v>
      </c>
      <c r="E40" s="155"/>
      <c r="F40" s="154"/>
      <c r="G40" s="156">
        <v>834780</v>
      </c>
      <c r="H40" s="154"/>
      <c r="I40" s="154"/>
      <c r="J40" s="154" t="s">
        <v>447</v>
      </c>
    </row>
    <row r="41" spans="1:10" ht="31.5" x14ac:dyDescent="0.25">
      <c r="A41" s="154" t="s">
        <v>439</v>
      </c>
      <c r="B41" s="155" t="s">
        <v>255</v>
      </c>
      <c r="C41" s="154"/>
      <c r="D41" s="155" t="s">
        <v>364</v>
      </c>
      <c r="E41" s="155"/>
      <c r="F41" s="154"/>
      <c r="G41" s="156">
        <v>834781</v>
      </c>
      <c r="H41" s="154"/>
      <c r="I41" s="154"/>
      <c r="J41" s="154" t="s">
        <v>447</v>
      </c>
    </row>
    <row r="42" spans="1:10" x14ac:dyDescent="0.25">
      <c r="A42" s="154" t="s">
        <v>443</v>
      </c>
      <c r="B42" s="155" t="s">
        <v>256</v>
      </c>
      <c r="C42" s="154"/>
      <c r="D42" s="155" t="s">
        <v>358</v>
      </c>
      <c r="E42" s="155"/>
      <c r="F42" s="154"/>
      <c r="G42" s="156">
        <v>855000</v>
      </c>
      <c r="H42" s="154"/>
      <c r="I42" s="154"/>
      <c r="J42" s="154" t="s">
        <v>451</v>
      </c>
    </row>
    <row r="43" spans="1:10" ht="31.5" x14ac:dyDescent="0.25">
      <c r="A43" s="154"/>
      <c r="B43" s="155" t="s">
        <v>257</v>
      </c>
      <c r="C43" s="154"/>
      <c r="D43" s="155" t="s">
        <v>365</v>
      </c>
      <c r="E43" s="155"/>
      <c r="F43" s="154"/>
      <c r="G43" s="156">
        <v>877400</v>
      </c>
      <c r="H43" s="154"/>
      <c r="I43" s="154"/>
      <c r="J43" s="154" t="s">
        <v>458</v>
      </c>
    </row>
    <row r="44" spans="1:10" ht="31.5" x14ac:dyDescent="0.25">
      <c r="A44" s="154" t="s">
        <v>439</v>
      </c>
      <c r="B44" s="155" t="s">
        <v>258</v>
      </c>
      <c r="C44" s="154"/>
      <c r="D44" s="155" t="s">
        <v>366</v>
      </c>
      <c r="E44" s="155"/>
      <c r="F44" s="154"/>
      <c r="G44" s="156">
        <v>890610</v>
      </c>
      <c r="H44" s="154"/>
      <c r="I44" s="154"/>
      <c r="J44" s="154" t="s">
        <v>447</v>
      </c>
    </row>
    <row r="45" spans="1:10" ht="31.5" x14ac:dyDescent="0.25">
      <c r="A45" s="154" t="s">
        <v>439</v>
      </c>
      <c r="B45" s="155" t="s">
        <v>259</v>
      </c>
      <c r="C45" s="154"/>
      <c r="D45" s="155" t="s">
        <v>367</v>
      </c>
      <c r="E45" s="155"/>
      <c r="F45" s="154"/>
      <c r="G45" s="156">
        <v>890610</v>
      </c>
      <c r="H45" s="154"/>
      <c r="I45" s="154"/>
      <c r="J45" s="154" t="s">
        <v>447</v>
      </c>
    </row>
    <row r="46" spans="1:10" ht="31.5" x14ac:dyDescent="0.25">
      <c r="A46" s="154" t="s">
        <v>439</v>
      </c>
      <c r="B46" s="155" t="s">
        <v>260</v>
      </c>
      <c r="C46" s="154"/>
      <c r="D46" s="155" t="s">
        <v>368</v>
      </c>
      <c r="E46" s="155"/>
      <c r="F46" s="154"/>
      <c r="G46" s="156">
        <v>890610</v>
      </c>
      <c r="H46" s="154"/>
      <c r="I46" s="154"/>
      <c r="J46" s="154" t="s">
        <v>447</v>
      </c>
    </row>
    <row r="47" spans="1:10" ht="31.5" x14ac:dyDescent="0.25">
      <c r="A47" s="154" t="s">
        <v>442</v>
      </c>
      <c r="B47" s="155" t="s">
        <v>261</v>
      </c>
      <c r="C47" s="154"/>
      <c r="D47" s="155" t="s">
        <v>369</v>
      </c>
      <c r="E47" s="155"/>
      <c r="F47" s="154"/>
      <c r="G47" s="156">
        <v>929100</v>
      </c>
      <c r="H47" s="154"/>
      <c r="I47" s="154"/>
      <c r="J47" s="154" t="s">
        <v>450</v>
      </c>
    </row>
    <row r="48" spans="1:10" ht="31.5" x14ac:dyDescent="0.25">
      <c r="A48" s="154" t="s">
        <v>439</v>
      </c>
      <c r="B48" s="155" t="s">
        <v>262</v>
      </c>
      <c r="C48" s="154"/>
      <c r="D48" s="155" t="s">
        <v>370</v>
      </c>
      <c r="E48" s="155"/>
      <c r="F48" s="154"/>
      <c r="G48" s="156">
        <v>940076</v>
      </c>
      <c r="H48" s="154"/>
      <c r="I48" s="154"/>
      <c r="J48" s="154" t="s">
        <v>449</v>
      </c>
    </row>
    <row r="49" spans="1:10" ht="31.5" x14ac:dyDescent="0.25">
      <c r="A49" s="154" t="s">
        <v>439</v>
      </c>
      <c r="B49" s="155" t="s">
        <v>262</v>
      </c>
      <c r="C49" s="154"/>
      <c r="D49" s="155" t="s">
        <v>371</v>
      </c>
      <c r="E49" s="155"/>
      <c r="F49" s="154"/>
      <c r="G49" s="156">
        <v>940076</v>
      </c>
      <c r="H49" s="154"/>
      <c r="I49" s="154"/>
      <c r="J49" s="154" t="s">
        <v>449</v>
      </c>
    </row>
    <row r="50" spans="1:10" x14ac:dyDescent="0.25">
      <c r="A50" s="154" t="s">
        <v>442</v>
      </c>
      <c r="B50" s="155" t="s">
        <v>263</v>
      </c>
      <c r="C50" s="154"/>
      <c r="D50" s="155" t="s">
        <v>372</v>
      </c>
      <c r="E50" s="155"/>
      <c r="F50" s="154"/>
      <c r="G50" s="156">
        <v>948000</v>
      </c>
      <c r="H50" s="154"/>
      <c r="I50" s="154"/>
      <c r="J50" s="154" t="s">
        <v>450</v>
      </c>
    </row>
    <row r="51" spans="1:10" ht="31.5" x14ac:dyDescent="0.25">
      <c r="A51" s="154" t="s">
        <v>442</v>
      </c>
      <c r="B51" s="155" t="s">
        <v>264</v>
      </c>
      <c r="C51" s="154"/>
      <c r="D51" s="155" t="s">
        <v>373</v>
      </c>
      <c r="E51" s="155"/>
      <c r="F51" s="154"/>
      <c r="G51" s="156">
        <v>978000</v>
      </c>
      <c r="H51" s="154"/>
      <c r="I51" s="154"/>
      <c r="J51" s="154" t="s">
        <v>450</v>
      </c>
    </row>
    <row r="52" spans="1:10" ht="31.5" x14ac:dyDescent="0.25">
      <c r="A52" s="154" t="s">
        <v>442</v>
      </c>
      <c r="B52" s="155" t="s">
        <v>265</v>
      </c>
      <c r="C52" s="154"/>
      <c r="D52" s="155" t="s">
        <v>374</v>
      </c>
      <c r="E52" s="155"/>
      <c r="F52" s="154"/>
      <c r="G52" s="156">
        <v>978000</v>
      </c>
      <c r="H52" s="154"/>
      <c r="I52" s="154"/>
      <c r="J52" s="154" t="s">
        <v>450</v>
      </c>
    </row>
    <row r="53" spans="1:10" ht="31.5" x14ac:dyDescent="0.25">
      <c r="A53" s="154"/>
      <c r="B53" s="155" t="s">
        <v>266</v>
      </c>
      <c r="C53" s="154"/>
      <c r="D53" s="155" t="s">
        <v>375</v>
      </c>
      <c r="E53" s="155"/>
      <c r="F53" s="154"/>
      <c r="G53" s="156">
        <v>980158</v>
      </c>
      <c r="H53" s="154"/>
      <c r="I53" s="154"/>
      <c r="J53" s="154" t="s">
        <v>458</v>
      </c>
    </row>
    <row r="54" spans="1:10" ht="31.5" x14ac:dyDescent="0.25">
      <c r="A54" s="154" t="s">
        <v>439</v>
      </c>
      <c r="B54" s="155" t="s">
        <v>267</v>
      </c>
      <c r="C54" s="154"/>
      <c r="D54" s="155" t="s">
        <v>376</v>
      </c>
      <c r="E54" s="155"/>
      <c r="F54" s="154"/>
      <c r="G54" s="156">
        <v>1023160</v>
      </c>
      <c r="H54" s="154"/>
      <c r="I54" s="154"/>
      <c r="J54" s="154" t="s">
        <v>447</v>
      </c>
    </row>
    <row r="55" spans="1:10" ht="31.5" x14ac:dyDescent="0.25">
      <c r="A55" s="154" t="s">
        <v>441</v>
      </c>
      <c r="B55" s="155" t="s">
        <v>268</v>
      </c>
      <c r="C55" s="154"/>
      <c r="D55" s="155" t="s">
        <v>377</v>
      </c>
      <c r="E55" s="155"/>
      <c r="F55" s="154"/>
      <c r="G55" s="156">
        <v>1046475</v>
      </c>
      <c r="H55" s="154"/>
      <c r="I55" s="154"/>
      <c r="J55" s="154" t="s">
        <v>459</v>
      </c>
    </row>
    <row r="56" spans="1:10" x14ac:dyDescent="0.25">
      <c r="A56" s="154" t="s">
        <v>443</v>
      </c>
      <c r="B56" s="155" t="s">
        <v>269</v>
      </c>
      <c r="C56" s="154"/>
      <c r="D56" s="155" t="s">
        <v>358</v>
      </c>
      <c r="E56" s="155"/>
      <c r="F56" s="154"/>
      <c r="G56" s="156">
        <v>1055000</v>
      </c>
      <c r="H56" s="154"/>
      <c r="I56" s="154"/>
      <c r="J56" s="154" t="s">
        <v>451</v>
      </c>
    </row>
    <row r="57" spans="1:10" ht="31.5" x14ac:dyDescent="0.25">
      <c r="A57" s="154" t="s">
        <v>441</v>
      </c>
      <c r="B57" s="155" t="s">
        <v>270</v>
      </c>
      <c r="C57" s="154"/>
      <c r="D57" s="155" t="s">
        <v>378</v>
      </c>
      <c r="E57" s="155"/>
      <c r="F57" s="154"/>
      <c r="G57" s="156">
        <v>1061750</v>
      </c>
      <c r="H57" s="154"/>
      <c r="I57" s="154"/>
      <c r="J57" s="154" t="s">
        <v>460</v>
      </c>
    </row>
    <row r="58" spans="1:10" x14ac:dyDescent="0.25">
      <c r="A58" s="154" t="s">
        <v>443</v>
      </c>
      <c r="B58" s="155" t="s">
        <v>271</v>
      </c>
      <c r="C58" s="154"/>
      <c r="D58" s="155" t="s">
        <v>379</v>
      </c>
      <c r="E58" s="155"/>
      <c r="F58" s="154"/>
      <c r="G58" s="156">
        <v>1100148</v>
      </c>
      <c r="H58" s="154"/>
      <c r="I58" s="154"/>
      <c r="J58" s="154" t="s">
        <v>461</v>
      </c>
    </row>
    <row r="59" spans="1:10" ht="31.5" x14ac:dyDescent="0.25">
      <c r="A59" s="154" t="s">
        <v>439</v>
      </c>
      <c r="B59" s="155" t="s">
        <v>272</v>
      </c>
      <c r="C59" s="154"/>
      <c r="D59" s="155" t="s">
        <v>380</v>
      </c>
      <c r="E59" s="155"/>
      <c r="F59" s="154"/>
      <c r="G59" s="156">
        <v>1114088</v>
      </c>
      <c r="H59" s="154"/>
      <c r="I59" s="154"/>
      <c r="J59" s="154" t="s">
        <v>449</v>
      </c>
    </row>
    <row r="60" spans="1:10" ht="31.5" x14ac:dyDescent="0.25">
      <c r="A60" s="154" t="s">
        <v>440</v>
      </c>
      <c r="B60" s="155" t="s">
        <v>273</v>
      </c>
      <c r="C60" s="154"/>
      <c r="D60" s="155" t="s">
        <v>381</v>
      </c>
      <c r="E60" s="155"/>
      <c r="F60" s="154"/>
      <c r="G60" s="156">
        <v>1125000</v>
      </c>
      <c r="H60" s="154"/>
      <c r="I60" s="154"/>
      <c r="J60" s="154" t="s">
        <v>448</v>
      </c>
    </row>
    <row r="61" spans="1:10" ht="31.5" x14ac:dyDescent="0.25">
      <c r="A61" s="154" t="s">
        <v>440</v>
      </c>
      <c r="B61" s="155" t="s">
        <v>273</v>
      </c>
      <c r="C61" s="154"/>
      <c r="D61" s="155" t="s">
        <v>381</v>
      </c>
      <c r="E61" s="155"/>
      <c r="F61" s="154"/>
      <c r="G61" s="156">
        <v>1125000</v>
      </c>
      <c r="H61" s="154"/>
      <c r="I61" s="154"/>
      <c r="J61" s="154" t="s">
        <v>448</v>
      </c>
    </row>
    <row r="62" spans="1:10" ht="31.5" x14ac:dyDescent="0.25">
      <c r="A62" s="154" t="s">
        <v>439</v>
      </c>
      <c r="B62" s="155" t="s">
        <v>274</v>
      </c>
      <c r="C62" s="154"/>
      <c r="D62" s="155" t="s">
        <v>382</v>
      </c>
      <c r="E62" s="155"/>
      <c r="F62" s="154"/>
      <c r="G62" s="156">
        <v>1158977</v>
      </c>
      <c r="H62" s="154"/>
      <c r="I62" s="154"/>
      <c r="J62" s="154" t="s">
        <v>447</v>
      </c>
    </row>
    <row r="63" spans="1:10" ht="31.5" x14ac:dyDescent="0.25">
      <c r="A63" s="154" t="s">
        <v>439</v>
      </c>
      <c r="B63" s="155" t="s">
        <v>275</v>
      </c>
      <c r="C63" s="154"/>
      <c r="D63" s="155" t="s">
        <v>383</v>
      </c>
      <c r="E63" s="155"/>
      <c r="F63" s="154"/>
      <c r="G63" s="156">
        <v>1164064</v>
      </c>
      <c r="H63" s="154"/>
      <c r="I63" s="154"/>
      <c r="J63" s="154" t="s">
        <v>462</v>
      </c>
    </row>
    <row r="64" spans="1:10" ht="31.5" x14ac:dyDescent="0.25">
      <c r="A64" s="154" t="s">
        <v>439</v>
      </c>
      <c r="B64" s="155" t="s">
        <v>275</v>
      </c>
      <c r="C64" s="154"/>
      <c r="D64" s="155" t="s">
        <v>384</v>
      </c>
      <c r="E64" s="155"/>
      <c r="F64" s="154"/>
      <c r="G64" s="156">
        <v>1164064</v>
      </c>
      <c r="H64" s="154"/>
      <c r="I64" s="154"/>
      <c r="J64" s="154" t="s">
        <v>462</v>
      </c>
    </row>
    <row r="65" spans="1:10" ht="31.5" x14ac:dyDescent="0.25">
      <c r="A65" s="154" t="s">
        <v>439</v>
      </c>
      <c r="B65" s="155" t="s">
        <v>275</v>
      </c>
      <c r="C65" s="154"/>
      <c r="D65" s="155" t="s">
        <v>385</v>
      </c>
      <c r="E65" s="155"/>
      <c r="F65" s="154"/>
      <c r="G65" s="156">
        <v>1164065</v>
      </c>
      <c r="H65" s="154"/>
      <c r="I65" s="154"/>
      <c r="J65" s="154" t="s">
        <v>462</v>
      </c>
    </row>
    <row r="66" spans="1:10" ht="31.5" x14ac:dyDescent="0.25">
      <c r="A66" s="154" t="s">
        <v>441</v>
      </c>
      <c r="B66" s="155" t="s">
        <v>276</v>
      </c>
      <c r="C66" s="154"/>
      <c r="D66" s="155" t="s">
        <v>386</v>
      </c>
      <c r="E66" s="155"/>
      <c r="F66" s="154"/>
      <c r="G66" s="156">
        <v>1186750</v>
      </c>
      <c r="H66" s="154"/>
      <c r="I66" s="154"/>
      <c r="J66" s="154" t="s">
        <v>449</v>
      </c>
    </row>
    <row r="67" spans="1:10" ht="31.5" x14ac:dyDescent="0.25">
      <c r="A67" s="154" t="s">
        <v>441</v>
      </c>
      <c r="B67" s="155" t="s">
        <v>277</v>
      </c>
      <c r="C67" s="154"/>
      <c r="D67" s="155" t="s">
        <v>387</v>
      </c>
      <c r="E67" s="155"/>
      <c r="F67" s="154"/>
      <c r="G67" s="156">
        <v>1194400</v>
      </c>
      <c r="H67" s="154"/>
      <c r="I67" s="154"/>
      <c r="J67" s="154" t="s">
        <v>449</v>
      </c>
    </row>
    <row r="68" spans="1:10" ht="31.5" x14ac:dyDescent="0.25">
      <c r="A68" s="154" t="s">
        <v>439</v>
      </c>
      <c r="B68" s="155" t="s">
        <v>278</v>
      </c>
      <c r="C68" s="154"/>
      <c r="D68" s="155" t="s">
        <v>388</v>
      </c>
      <c r="E68" s="155"/>
      <c r="F68" s="154"/>
      <c r="G68" s="156">
        <v>1227891</v>
      </c>
      <c r="H68" s="154"/>
      <c r="I68" s="154"/>
      <c r="J68" s="154" t="s">
        <v>447</v>
      </c>
    </row>
    <row r="69" spans="1:10" ht="31.5" x14ac:dyDescent="0.25">
      <c r="A69" s="154" t="s">
        <v>439</v>
      </c>
      <c r="B69" s="155" t="s">
        <v>279</v>
      </c>
      <c r="C69" s="154"/>
      <c r="D69" s="155" t="s">
        <v>389</v>
      </c>
      <c r="E69" s="155"/>
      <c r="F69" s="154"/>
      <c r="G69" s="156">
        <v>1227891</v>
      </c>
      <c r="H69" s="154"/>
      <c r="I69" s="154"/>
      <c r="J69" s="154" t="s">
        <v>447</v>
      </c>
    </row>
    <row r="70" spans="1:10" ht="31.5" x14ac:dyDescent="0.25">
      <c r="A70" s="154" t="s">
        <v>439</v>
      </c>
      <c r="B70" s="155" t="s">
        <v>280</v>
      </c>
      <c r="C70" s="154"/>
      <c r="D70" s="155" t="s">
        <v>390</v>
      </c>
      <c r="E70" s="155"/>
      <c r="F70" s="154"/>
      <c r="G70" s="156">
        <v>1233017</v>
      </c>
      <c r="H70" s="154"/>
      <c r="I70" s="154"/>
      <c r="J70" s="154" t="s">
        <v>447</v>
      </c>
    </row>
    <row r="71" spans="1:10" x14ac:dyDescent="0.25">
      <c r="A71" s="154" t="s">
        <v>443</v>
      </c>
      <c r="B71" s="155" t="s">
        <v>281</v>
      </c>
      <c r="C71" s="154"/>
      <c r="D71" s="155" t="s">
        <v>391</v>
      </c>
      <c r="E71" s="155"/>
      <c r="F71" s="154"/>
      <c r="G71" s="156">
        <v>1268625</v>
      </c>
      <c r="H71" s="154"/>
      <c r="I71" s="154"/>
      <c r="J71" s="154" t="s">
        <v>453</v>
      </c>
    </row>
    <row r="72" spans="1:10" ht="31.5" x14ac:dyDescent="0.25">
      <c r="A72" s="154" t="s">
        <v>439</v>
      </c>
      <c r="B72" s="155" t="s">
        <v>282</v>
      </c>
      <c r="C72" s="154"/>
      <c r="D72" s="155" t="s">
        <v>392</v>
      </c>
      <c r="E72" s="155"/>
      <c r="F72" s="154"/>
      <c r="G72" s="156">
        <v>1319900</v>
      </c>
      <c r="H72" s="154"/>
      <c r="I72" s="154"/>
      <c r="J72" s="154" t="s">
        <v>449</v>
      </c>
    </row>
    <row r="73" spans="1:10" x14ac:dyDescent="0.25">
      <c r="A73" s="154" t="s">
        <v>444</v>
      </c>
      <c r="B73" s="155" t="s">
        <v>283</v>
      </c>
      <c r="C73" s="154"/>
      <c r="D73" s="155" t="s">
        <v>393</v>
      </c>
      <c r="E73" s="155"/>
      <c r="F73" s="154"/>
      <c r="G73" s="156">
        <v>1379000</v>
      </c>
      <c r="H73" s="154"/>
      <c r="I73" s="154"/>
      <c r="J73" s="154" t="s">
        <v>455</v>
      </c>
    </row>
    <row r="74" spans="1:10" ht="31.5" x14ac:dyDescent="0.25">
      <c r="A74" s="154" t="s">
        <v>439</v>
      </c>
      <c r="B74" s="155" t="s">
        <v>284</v>
      </c>
      <c r="C74" s="154"/>
      <c r="D74" s="155" t="s">
        <v>394</v>
      </c>
      <c r="E74" s="155"/>
      <c r="F74" s="154"/>
      <c r="G74" s="156">
        <v>1389900</v>
      </c>
      <c r="H74" s="154"/>
      <c r="I74" s="154"/>
      <c r="J74" s="154" t="s">
        <v>449</v>
      </c>
    </row>
    <row r="75" spans="1:10" ht="31.5" x14ac:dyDescent="0.25">
      <c r="A75" s="154" t="s">
        <v>439</v>
      </c>
      <c r="B75" s="155" t="s">
        <v>285</v>
      </c>
      <c r="C75" s="154"/>
      <c r="D75" s="155" t="s">
        <v>395</v>
      </c>
      <c r="E75" s="155"/>
      <c r="F75" s="154"/>
      <c r="G75" s="156">
        <v>1389900</v>
      </c>
      <c r="H75" s="154"/>
      <c r="I75" s="154"/>
      <c r="J75" s="154" t="s">
        <v>449</v>
      </c>
    </row>
    <row r="76" spans="1:10" ht="31.5" x14ac:dyDescent="0.25">
      <c r="A76" s="154" t="s">
        <v>441</v>
      </c>
      <c r="B76" s="155" t="s">
        <v>286</v>
      </c>
      <c r="C76" s="154"/>
      <c r="D76" s="155" t="s">
        <v>396</v>
      </c>
      <c r="E76" s="155"/>
      <c r="F76" s="154"/>
      <c r="G76" s="156">
        <v>1397000</v>
      </c>
      <c r="H76" s="154"/>
      <c r="I76" s="154"/>
      <c r="J76" s="154" t="s">
        <v>460</v>
      </c>
    </row>
    <row r="77" spans="1:10" ht="31.5" x14ac:dyDescent="0.25">
      <c r="A77" s="154" t="s">
        <v>439</v>
      </c>
      <c r="B77" s="155" t="s">
        <v>287</v>
      </c>
      <c r="C77" s="154"/>
      <c r="D77" s="155" t="s">
        <v>397</v>
      </c>
      <c r="E77" s="155"/>
      <c r="F77" s="154"/>
      <c r="G77" s="156">
        <v>1418908</v>
      </c>
      <c r="H77" s="154"/>
      <c r="I77" s="154"/>
      <c r="J77" s="154" t="s">
        <v>449</v>
      </c>
    </row>
    <row r="78" spans="1:10" ht="31.5" x14ac:dyDescent="0.25">
      <c r="A78" s="154" t="s">
        <v>439</v>
      </c>
      <c r="B78" s="155" t="s">
        <v>288</v>
      </c>
      <c r="C78" s="154"/>
      <c r="D78" s="155" t="s">
        <v>398</v>
      </c>
      <c r="E78" s="155"/>
      <c r="F78" s="154"/>
      <c r="G78" s="156">
        <v>1444954</v>
      </c>
      <c r="H78" s="154"/>
      <c r="I78" s="154"/>
      <c r="J78" s="154" t="s">
        <v>447</v>
      </c>
    </row>
    <row r="79" spans="1:10" ht="31.5" x14ac:dyDescent="0.25">
      <c r="A79" s="154" t="s">
        <v>439</v>
      </c>
      <c r="B79" s="155" t="s">
        <v>289</v>
      </c>
      <c r="C79" s="154"/>
      <c r="D79" s="155" t="s">
        <v>399</v>
      </c>
      <c r="E79" s="155"/>
      <c r="F79" s="154"/>
      <c r="G79" s="156">
        <v>1584298</v>
      </c>
      <c r="H79" s="154"/>
      <c r="I79" s="154"/>
      <c r="J79" s="154" t="s">
        <v>449</v>
      </c>
    </row>
    <row r="80" spans="1:10" ht="31.5" x14ac:dyDescent="0.25">
      <c r="A80" s="154" t="s">
        <v>439</v>
      </c>
      <c r="B80" s="155" t="s">
        <v>290</v>
      </c>
      <c r="C80" s="154"/>
      <c r="D80" s="155" t="s">
        <v>400</v>
      </c>
      <c r="E80" s="155"/>
      <c r="F80" s="154"/>
      <c r="G80" s="156">
        <v>1651337</v>
      </c>
      <c r="H80" s="154"/>
      <c r="I80" s="154"/>
      <c r="J80" s="154" t="s">
        <v>447</v>
      </c>
    </row>
    <row r="81" spans="1:10" x14ac:dyDescent="0.25">
      <c r="A81" s="154" t="s">
        <v>443</v>
      </c>
      <c r="B81" s="155" t="s">
        <v>291</v>
      </c>
      <c r="C81" s="154"/>
      <c r="D81" s="155" t="s">
        <v>401</v>
      </c>
      <c r="E81" s="155"/>
      <c r="F81" s="154"/>
      <c r="G81" s="156">
        <v>1763175</v>
      </c>
      <c r="H81" s="154"/>
      <c r="I81" s="154"/>
      <c r="J81" s="154" t="s">
        <v>463</v>
      </c>
    </row>
    <row r="82" spans="1:10" x14ac:dyDescent="0.25">
      <c r="A82" s="154" t="s">
        <v>444</v>
      </c>
      <c r="B82" s="155" t="s">
        <v>292</v>
      </c>
      <c r="C82" s="154"/>
      <c r="D82" s="155" t="s">
        <v>402</v>
      </c>
      <c r="E82" s="155"/>
      <c r="F82" s="154"/>
      <c r="G82" s="156">
        <v>2018933</v>
      </c>
      <c r="H82" s="154"/>
      <c r="I82" s="154"/>
      <c r="J82" s="154" t="s">
        <v>455</v>
      </c>
    </row>
    <row r="83" spans="1:10" ht="31.5" x14ac:dyDescent="0.25">
      <c r="A83" s="154" t="s">
        <v>441</v>
      </c>
      <c r="B83" s="155" t="s">
        <v>293</v>
      </c>
      <c r="C83" s="154"/>
      <c r="D83" s="155" t="s">
        <v>403</v>
      </c>
      <c r="E83" s="155"/>
      <c r="F83" s="154"/>
      <c r="G83" s="156">
        <v>2172964</v>
      </c>
      <c r="H83" s="154"/>
      <c r="I83" s="154"/>
      <c r="J83" s="154" t="s">
        <v>449</v>
      </c>
    </row>
    <row r="84" spans="1:10" ht="31.5" x14ac:dyDescent="0.25">
      <c r="A84" s="154" t="s">
        <v>442</v>
      </c>
      <c r="B84" s="155" t="s">
        <v>294</v>
      </c>
      <c r="C84" s="154"/>
      <c r="D84" s="155" t="s">
        <v>404</v>
      </c>
      <c r="E84" s="155"/>
      <c r="F84" s="154"/>
      <c r="G84" s="156">
        <v>2223000</v>
      </c>
      <c r="H84" s="154"/>
      <c r="I84" s="154"/>
      <c r="J84" s="154" t="s">
        <v>464</v>
      </c>
    </row>
    <row r="85" spans="1:10" ht="31.5" x14ac:dyDescent="0.25">
      <c r="A85" s="154" t="s">
        <v>441</v>
      </c>
      <c r="B85" s="155" t="s">
        <v>295</v>
      </c>
      <c r="C85" s="154"/>
      <c r="D85" s="155" t="s">
        <v>405</v>
      </c>
      <c r="E85" s="155"/>
      <c r="F85" s="154"/>
      <c r="G85" s="156">
        <v>2244000</v>
      </c>
      <c r="H85" s="154"/>
      <c r="I85" s="154"/>
      <c r="J85" s="154" t="s">
        <v>449</v>
      </c>
    </row>
    <row r="86" spans="1:10" ht="31.5" x14ac:dyDescent="0.25">
      <c r="A86" s="154" t="s">
        <v>442</v>
      </c>
      <c r="B86" s="155" t="s">
        <v>296</v>
      </c>
      <c r="C86" s="154"/>
      <c r="D86" s="155" t="s">
        <v>406</v>
      </c>
      <c r="E86" s="155"/>
      <c r="F86" s="154"/>
      <c r="G86" s="156">
        <v>2304800</v>
      </c>
      <c r="H86" s="154"/>
      <c r="I86" s="154"/>
      <c r="J86" s="154" t="s">
        <v>450</v>
      </c>
    </row>
    <row r="87" spans="1:10" ht="31.5" x14ac:dyDescent="0.25">
      <c r="A87" s="154" t="s">
        <v>441</v>
      </c>
      <c r="B87" s="155" t="s">
        <v>297</v>
      </c>
      <c r="C87" s="154"/>
      <c r="D87" s="155" t="s">
        <v>407</v>
      </c>
      <c r="E87" s="155"/>
      <c r="F87" s="154"/>
      <c r="G87" s="156">
        <v>2400000</v>
      </c>
      <c r="H87" s="154"/>
      <c r="I87" s="154"/>
      <c r="J87" s="154" t="s">
        <v>449</v>
      </c>
    </row>
    <row r="88" spans="1:10" ht="31.5" x14ac:dyDescent="0.25">
      <c r="A88" s="154" t="s">
        <v>439</v>
      </c>
      <c r="B88" s="155" t="s">
        <v>298</v>
      </c>
      <c r="C88" s="154"/>
      <c r="D88" s="155" t="s">
        <v>408</v>
      </c>
      <c r="E88" s="155"/>
      <c r="F88" s="154"/>
      <c r="G88" s="156">
        <v>2585765</v>
      </c>
      <c r="H88" s="154"/>
      <c r="I88" s="154"/>
      <c r="J88" s="154" t="s">
        <v>449</v>
      </c>
    </row>
    <row r="89" spans="1:10" ht="31.5" x14ac:dyDescent="0.25">
      <c r="A89" s="154" t="s">
        <v>441</v>
      </c>
      <c r="B89" s="155" t="s">
        <v>299</v>
      </c>
      <c r="C89" s="154"/>
      <c r="D89" s="155" t="s">
        <v>409</v>
      </c>
      <c r="E89" s="155"/>
      <c r="F89" s="154"/>
      <c r="G89" s="156">
        <v>2626140</v>
      </c>
      <c r="H89" s="154"/>
      <c r="I89" s="154"/>
      <c r="J89" s="154" t="s">
        <v>449</v>
      </c>
    </row>
    <row r="90" spans="1:10" ht="47.25" x14ac:dyDescent="0.25">
      <c r="A90" s="154" t="s">
        <v>439</v>
      </c>
      <c r="B90" s="155" t="s">
        <v>300</v>
      </c>
      <c r="C90" s="154"/>
      <c r="D90" s="155" t="s">
        <v>410</v>
      </c>
      <c r="E90" s="155"/>
      <c r="F90" s="154"/>
      <c r="G90" s="156">
        <v>2734426</v>
      </c>
      <c r="H90" s="154"/>
      <c r="I90" s="154"/>
      <c r="J90" s="154" t="s">
        <v>449</v>
      </c>
    </row>
    <row r="91" spans="1:10" ht="31.5" x14ac:dyDescent="0.25">
      <c r="A91" s="154" t="s">
        <v>441</v>
      </c>
      <c r="B91" s="155" t="s">
        <v>301</v>
      </c>
      <c r="C91" s="154"/>
      <c r="D91" s="155" t="s">
        <v>411</v>
      </c>
      <c r="E91" s="155"/>
      <c r="F91" s="154"/>
      <c r="G91" s="156">
        <v>2829100</v>
      </c>
      <c r="H91" s="154"/>
      <c r="I91" s="154"/>
      <c r="J91" s="154" t="s">
        <v>449</v>
      </c>
    </row>
    <row r="92" spans="1:10" ht="31.5" x14ac:dyDescent="0.25">
      <c r="A92" s="154" t="s">
        <v>439</v>
      </c>
      <c r="B92" s="155" t="s">
        <v>302</v>
      </c>
      <c r="C92" s="154"/>
      <c r="D92" s="155" t="s">
        <v>412</v>
      </c>
      <c r="E92" s="155"/>
      <c r="F92" s="154"/>
      <c r="G92" s="156">
        <v>2994673</v>
      </c>
      <c r="H92" s="154"/>
      <c r="I92" s="154"/>
      <c r="J92" s="154" t="s">
        <v>447</v>
      </c>
    </row>
    <row r="93" spans="1:10" ht="31.5" x14ac:dyDescent="0.25">
      <c r="A93" s="154" t="s">
        <v>442</v>
      </c>
      <c r="B93" s="155" t="s">
        <v>303</v>
      </c>
      <c r="C93" s="154"/>
      <c r="D93" s="155" t="s">
        <v>413</v>
      </c>
      <c r="E93" s="155"/>
      <c r="F93" s="154"/>
      <c r="G93" s="156">
        <v>3206400</v>
      </c>
      <c r="H93" s="154"/>
      <c r="I93" s="154"/>
      <c r="J93" s="154" t="s">
        <v>464</v>
      </c>
    </row>
    <row r="94" spans="1:10" ht="31.5" x14ac:dyDescent="0.25">
      <c r="A94" s="154" t="s">
        <v>441</v>
      </c>
      <c r="B94" s="155" t="s">
        <v>304</v>
      </c>
      <c r="C94" s="154"/>
      <c r="D94" s="155" t="s">
        <v>414</v>
      </c>
      <c r="E94" s="155"/>
      <c r="F94" s="154"/>
      <c r="G94" s="156">
        <v>3354780</v>
      </c>
      <c r="H94" s="154"/>
      <c r="I94" s="154"/>
      <c r="J94" s="154" t="s">
        <v>449</v>
      </c>
    </row>
    <row r="95" spans="1:10" ht="31.5" x14ac:dyDescent="0.25">
      <c r="A95" s="154" t="s">
        <v>442</v>
      </c>
      <c r="B95" s="155" t="s">
        <v>305</v>
      </c>
      <c r="C95" s="154"/>
      <c r="D95" s="155" t="s">
        <v>415</v>
      </c>
      <c r="E95" s="155"/>
      <c r="F95" s="154"/>
      <c r="G95" s="156">
        <v>3468000</v>
      </c>
      <c r="H95" s="154"/>
      <c r="I95" s="154"/>
      <c r="J95" s="154" t="s">
        <v>464</v>
      </c>
    </row>
    <row r="96" spans="1:10" ht="31.5" x14ac:dyDescent="0.25">
      <c r="A96" s="154" t="s">
        <v>442</v>
      </c>
      <c r="B96" s="155" t="s">
        <v>306</v>
      </c>
      <c r="C96" s="154"/>
      <c r="D96" s="155" t="s">
        <v>416</v>
      </c>
      <c r="E96" s="155"/>
      <c r="F96" s="154"/>
      <c r="G96" s="156">
        <v>3595800</v>
      </c>
      <c r="H96" s="154"/>
      <c r="I96" s="154"/>
      <c r="J96" s="154" t="s">
        <v>464</v>
      </c>
    </row>
    <row r="97" spans="1:10" ht="31.5" x14ac:dyDescent="0.25">
      <c r="A97" s="154" t="s">
        <v>442</v>
      </c>
      <c r="B97" s="155" t="s">
        <v>307</v>
      </c>
      <c r="C97" s="154"/>
      <c r="D97" s="155" t="s">
        <v>417</v>
      </c>
      <c r="E97" s="155"/>
      <c r="F97" s="154"/>
      <c r="G97" s="156">
        <v>3749600</v>
      </c>
      <c r="H97" s="154"/>
      <c r="I97" s="154"/>
      <c r="J97" s="154" t="s">
        <v>464</v>
      </c>
    </row>
    <row r="98" spans="1:10" ht="31.5" x14ac:dyDescent="0.25">
      <c r="A98" s="154" t="s">
        <v>441</v>
      </c>
      <c r="B98" s="155" t="s">
        <v>308</v>
      </c>
      <c r="C98" s="154"/>
      <c r="D98" s="155" t="s">
        <v>418</v>
      </c>
      <c r="E98" s="155"/>
      <c r="F98" s="154"/>
      <c r="G98" s="156">
        <v>4230000</v>
      </c>
      <c r="H98" s="154"/>
      <c r="I98" s="154"/>
      <c r="J98" s="154" t="s">
        <v>460</v>
      </c>
    </row>
    <row r="99" spans="1:10" ht="31.5" x14ac:dyDescent="0.25">
      <c r="A99" s="154" t="s">
        <v>441</v>
      </c>
      <c r="B99" s="155" t="s">
        <v>309</v>
      </c>
      <c r="C99" s="154"/>
      <c r="D99" s="155" t="s">
        <v>419</v>
      </c>
      <c r="E99" s="155"/>
      <c r="F99" s="154"/>
      <c r="G99" s="156">
        <v>4359625</v>
      </c>
      <c r="H99" s="154"/>
      <c r="I99" s="154"/>
      <c r="J99" s="154" t="s">
        <v>449</v>
      </c>
    </row>
    <row r="100" spans="1:10" ht="31.5" x14ac:dyDescent="0.25">
      <c r="A100" s="154" t="s">
        <v>442</v>
      </c>
      <c r="B100" s="155" t="s">
        <v>310</v>
      </c>
      <c r="C100" s="154"/>
      <c r="D100" s="155" t="s">
        <v>420</v>
      </c>
      <c r="E100" s="155"/>
      <c r="F100" s="154"/>
      <c r="G100" s="156">
        <v>4404000</v>
      </c>
      <c r="H100" s="154"/>
      <c r="I100" s="154"/>
      <c r="J100" s="154" t="s">
        <v>464</v>
      </c>
    </row>
    <row r="101" spans="1:10" ht="31.5" x14ac:dyDescent="0.25">
      <c r="A101" s="154" t="s">
        <v>441</v>
      </c>
      <c r="B101" s="155" t="s">
        <v>311</v>
      </c>
      <c r="C101" s="154"/>
      <c r="D101" s="155" t="s">
        <v>421</v>
      </c>
      <c r="E101" s="155"/>
      <c r="F101" s="154"/>
      <c r="G101" s="156">
        <v>4657560</v>
      </c>
      <c r="H101" s="154"/>
      <c r="I101" s="154"/>
      <c r="J101" s="154" t="s">
        <v>465</v>
      </c>
    </row>
    <row r="102" spans="1:10" ht="31.5" x14ac:dyDescent="0.25">
      <c r="A102" s="154" t="s">
        <v>441</v>
      </c>
      <c r="B102" s="155" t="s">
        <v>312</v>
      </c>
      <c r="C102" s="154"/>
      <c r="D102" s="155" t="s">
        <v>422</v>
      </c>
      <c r="E102" s="155"/>
      <c r="F102" s="154"/>
      <c r="G102" s="156">
        <v>4982600</v>
      </c>
      <c r="H102" s="154"/>
      <c r="I102" s="154"/>
      <c r="J102" s="154" t="s">
        <v>465</v>
      </c>
    </row>
    <row r="103" spans="1:10" ht="31.5" x14ac:dyDescent="0.25">
      <c r="A103" s="154" t="s">
        <v>441</v>
      </c>
      <c r="B103" s="155" t="s">
        <v>312</v>
      </c>
      <c r="C103" s="154"/>
      <c r="D103" s="155" t="s">
        <v>423</v>
      </c>
      <c r="E103" s="155"/>
      <c r="F103" s="154"/>
      <c r="G103" s="156">
        <v>4982600</v>
      </c>
      <c r="H103" s="154"/>
      <c r="I103" s="154"/>
      <c r="J103" s="154" t="s">
        <v>465</v>
      </c>
    </row>
    <row r="104" spans="1:10" x14ac:dyDescent="0.25">
      <c r="A104" s="154" t="s">
        <v>444</v>
      </c>
      <c r="B104" s="155" t="s">
        <v>313</v>
      </c>
      <c r="C104" s="154"/>
      <c r="D104" s="155" t="s">
        <v>424</v>
      </c>
      <c r="E104" s="155"/>
      <c r="F104" s="154"/>
      <c r="G104" s="156">
        <v>5732500</v>
      </c>
      <c r="H104" s="154"/>
      <c r="I104" s="154"/>
      <c r="J104" s="154" t="s">
        <v>455</v>
      </c>
    </row>
    <row r="105" spans="1:10" ht="31.5" x14ac:dyDescent="0.25">
      <c r="A105" s="154" t="s">
        <v>168</v>
      </c>
      <c r="B105" s="155" t="s">
        <v>314</v>
      </c>
      <c r="C105" s="154"/>
      <c r="D105" s="155" t="s">
        <v>425</v>
      </c>
      <c r="E105" s="155"/>
      <c r="F105" s="154"/>
      <c r="G105" s="156">
        <v>5842126</v>
      </c>
      <c r="H105" s="154"/>
      <c r="I105" s="154"/>
      <c r="J105" s="154" t="s">
        <v>466</v>
      </c>
    </row>
    <row r="106" spans="1:10" ht="31.5" x14ac:dyDescent="0.25">
      <c r="A106" s="154" t="s">
        <v>168</v>
      </c>
      <c r="B106" s="155" t="s">
        <v>315</v>
      </c>
      <c r="C106" s="154"/>
      <c r="D106" s="155" t="s">
        <v>426</v>
      </c>
      <c r="E106" s="155"/>
      <c r="F106" s="154"/>
      <c r="G106" s="156">
        <v>5883851</v>
      </c>
      <c r="H106" s="154"/>
      <c r="I106" s="154"/>
      <c r="J106" s="154" t="s">
        <v>466</v>
      </c>
    </row>
    <row r="107" spans="1:10" ht="31.5" x14ac:dyDescent="0.25">
      <c r="A107" s="154" t="s">
        <v>168</v>
      </c>
      <c r="B107" s="155" t="s">
        <v>316</v>
      </c>
      <c r="C107" s="154"/>
      <c r="D107" s="155" t="s">
        <v>427</v>
      </c>
      <c r="E107" s="155"/>
      <c r="F107" s="154"/>
      <c r="G107" s="156">
        <v>5883851</v>
      </c>
      <c r="H107" s="154"/>
      <c r="I107" s="154"/>
      <c r="J107" s="154" t="s">
        <v>466</v>
      </c>
    </row>
    <row r="108" spans="1:10" ht="31.5" x14ac:dyDescent="0.25">
      <c r="A108" s="154" t="s">
        <v>168</v>
      </c>
      <c r="B108" s="155" t="s">
        <v>314</v>
      </c>
      <c r="C108" s="154"/>
      <c r="D108" s="155" t="s">
        <v>428</v>
      </c>
      <c r="E108" s="155"/>
      <c r="F108" s="154"/>
      <c r="G108" s="156">
        <v>5915845</v>
      </c>
      <c r="H108" s="154"/>
      <c r="I108" s="154"/>
      <c r="J108" s="154" t="s">
        <v>466</v>
      </c>
    </row>
    <row r="109" spans="1:10" ht="31.5" x14ac:dyDescent="0.25">
      <c r="A109" s="154" t="s">
        <v>442</v>
      </c>
      <c r="B109" s="155" t="s">
        <v>317</v>
      </c>
      <c r="C109" s="154"/>
      <c r="D109" s="155" t="s">
        <v>429</v>
      </c>
      <c r="E109" s="155"/>
      <c r="F109" s="154"/>
      <c r="G109" s="156">
        <v>6352930</v>
      </c>
      <c r="H109" s="154"/>
      <c r="I109" s="154"/>
      <c r="J109" s="154" t="s">
        <v>464</v>
      </c>
    </row>
    <row r="110" spans="1:10" ht="31.5" x14ac:dyDescent="0.25">
      <c r="A110" s="154" t="s">
        <v>442</v>
      </c>
      <c r="B110" s="155" t="s">
        <v>318</v>
      </c>
      <c r="C110" s="154"/>
      <c r="D110" s="155" t="s">
        <v>430</v>
      </c>
      <c r="E110" s="155"/>
      <c r="F110" s="154"/>
      <c r="G110" s="156">
        <v>6591152</v>
      </c>
      <c r="H110" s="154"/>
      <c r="I110" s="154"/>
      <c r="J110" s="154" t="s">
        <v>464</v>
      </c>
    </row>
    <row r="111" spans="1:10" ht="31.5" x14ac:dyDescent="0.25">
      <c r="A111" s="154" t="s">
        <v>168</v>
      </c>
      <c r="B111" s="155" t="s">
        <v>319</v>
      </c>
      <c r="C111" s="154"/>
      <c r="D111" s="155" t="s">
        <v>431</v>
      </c>
      <c r="E111" s="155"/>
      <c r="F111" s="154"/>
      <c r="G111" s="156">
        <v>11269307</v>
      </c>
      <c r="H111" s="154"/>
      <c r="I111" s="154"/>
      <c r="J111" s="154" t="s">
        <v>467</v>
      </c>
    </row>
    <row r="112" spans="1:10" ht="31.5" x14ac:dyDescent="0.25">
      <c r="A112" s="154" t="s">
        <v>441</v>
      </c>
      <c r="B112" s="155" t="s">
        <v>320</v>
      </c>
      <c r="C112" s="154"/>
      <c r="D112" s="155" t="s">
        <v>432</v>
      </c>
      <c r="E112" s="155"/>
      <c r="F112" s="154"/>
      <c r="G112" s="156">
        <v>14883577</v>
      </c>
      <c r="H112" s="154"/>
      <c r="I112" s="154"/>
      <c r="J112" s="154" t="s">
        <v>449</v>
      </c>
    </row>
    <row r="113" spans="1:10" ht="31.5" x14ac:dyDescent="0.25">
      <c r="A113" s="154" t="s">
        <v>441</v>
      </c>
      <c r="B113" s="155" t="s">
        <v>321</v>
      </c>
      <c r="C113" s="154"/>
      <c r="D113" s="155" t="s">
        <v>433</v>
      </c>
      <c r="E113" s="155"/>
      <c r="F113" s="154"/>
      <c r="G113" s="156">
        <v>15091322</v>
      </c>
      <c r="H113" s="154"/>
      <c r="I113" s="154"/>
      <c r="J113" s="154" t="s">
        <v>449</v>
      </c>
    </row>
    <row r="114" spans="1:10" ht="31.5" x14ac:dyDescent="0.25">
      <c r="A114" s="154" t="s">
        <v>442</v>
      </c>
      <c r="B114" s="155" t="s">
        <v>322</v>
      </c>
      <c r="C114" s="154"/>
      <c r="D114" s="155" t="s">
        <v>434</v>
      </c>
      <c r="E114" s="155"/>
      <c r="F114" s="154"/>
      <c r="G114" s="156">
        <v>16450000</v>
      </c>
      <c r="H114" s="154"/>
      <c r="I114" s="154"/>
      <c r="J114" s="154" t="s">
        <v>464</v>
      </c>
    </row>
    <row r="115" spans="1:10" ht="31.5" x14ac:dyDescent="0.25">
      <c r="A115" s="154" t="s">
        <v>442</v>
      </c>
      <c r="B115" s="155" t="s">
        <v>323</v>
      </c>
      <c r="C115" s="154"/>
      <c r="D115" s="155" t="s">
        <v>435</v>
      </c>
      <c r="E115" s="155"/>
      <c r="F115" s="154"/>
      <c r="G115" s="156">
        <v>17536000</v>
      </c>
      <c r="H115" s="154"/>
      <c r="I115" s="154"/>
      <c r="J115" s="154" t="s">
        <v>464</v>
      </c>
    </row>
    <row r="116" spans="1:10" ht="31.5" x14ac:dyDescent="0.25">
      <c r="A116" s="154" t="s">
        <v>442</v>
      </c>
      <c r="B116" s="155" t="s">
        <v>324</v>
      </c>
      <c r="C116" s="154"/>
      <c r="D116" s="155" t="s">
        <v>436</v>
      </c>
      <c r="E116" s="155"/>
      <c r="F116" s="154"/>
      <c r="G116" s="156">
        <v>22859892</v>
      </c>
      <c r="H116" s="154"/>
      <c r="I116" s="154"/>
      <c r="J116" s="154" t="s">
        <v>464</v>
      </c>
    </row>
    <row r="117" spans="1:10" ht="31.5" x14ac:dyDescent="0.25">
      <c r="A117" s="154" t="s">
        <v>442</v>
      </c>
      <c r="B117" s="155" t="s">
        <v>325</v>
      </c>
      <c r="C117" s="154"/>
      <c r="D117" s="155" t="s">
        <v>437</v>
      </c>
      <c r="E117" s="155"/>
      <c r="F117" s="154"/>
      <c r="G117" s="156">
        <v>32951259</v>
      </c>
      <c r="H117" s="154"/>
      <c r="I117" s="154"/>
      <c r="J117" s="154" t="s">
        <v>464</v>
      </c>
    </row>
    <row r="118" spans="1:10" ht="31.5" x14ac:dyDescent="0.25">
      <c r="A118" s="154" t="s">
        <v>168</v>
      </c>
      <c r="B118" s="155" t="s">
        <v>326</v>
      </c>
      <c r="C118" s="154"/>
      <c r="D118" s="155" t="s">
        <v>438</v>
      </c>
      <c r="E118" s="155"/>
      <c r="F118" s="154"/>
      <c r="G118" s="156">
        <v>1618500</v>
      </c>
      <c r="H118" s="154"/>
      <c r="I118" s="154"/>
      <c r="J118" s="154" t="s">
        <v>468</v>
      </c>
    </row>
    <row r="119" spans="1:10" x14ac:dyDescent="0.25">
      <c r="A119" s="154"/>
      <c r="B119" s="155"/>
      <c r="C119" s="154"/>
      <c r="D119" s="155"/>
      <c r="E119" s="155"/>
      <c r="F119" s="154"/>
      <c r="G119" s="156"/>
      <c r="H119" s="154"/>
      <c r="I119" s="154"/>
    </row>
    <row r="120" spans="1:10" x14ac:dyDescent="0.25">
      <c r="A120" s="154"/>
      <c r="B120" s="155"/>
      <c r="C120" s="154"/>
      <c r="D120" s="155"/>
      <c r="E120" s="155"/>
      <c r="F120" s="154"/>
      <c r="G120" s="156"/>
      <c r="H120" s="154"/>
      <c r="I120" s="154"/>
    </row>
    <row r="121" spans="1:10" x14ac:dyDescent="0.25">
      <c r="A121" s="154"/>
      <c r="B121" s="155"/>
      <c r="C121" s="154"/>
      <c r="D121" s="155"/>
      <c r="E121" s="155"/>
      <c r="F121" s="154"/>
      <c r="G121" s="156"/>
      <c r="H121" s="154"/>
      <c r="I121" s="154"/>
    </row>
    <row r="122" spans="1:10" x14ac:dyDescent="0.25">
      <c r="A122" s="154"/>
      <c r="B122" s="155"/>
      <c r="C122" s="154"/>
      <c r="D122" s="155"/>
      <c r="E122" s="155"/>
      <c r="F122" s="154"/>
      <c r="G122" s="156"/>
      <c r="H122" s="154"/>
      <c r="I122" s="154"/>
    </row>
    <row r="123" spans="1:10" x14ac:dyDescent="0.25">
      <c r="A123" s="154"/>
      <c r="B123" s="155"/>
      <c r="C123" s="154"/>
      <c r="D123" s="155"/>
      <c r="E123" s="155"/>
      <c r="F123" s="154"/>
      <c r="G123" s="156"/>
      <c r="H123" s="154"/>
      <c r="I123" s="154"/>
    </row>
    <row r="124" spans="1:10" x14ac:dyDescent="0.25">
      <c r="A124" s="154"/>
      <c r="B124" s="155"/>
      <c r="C124" s="154"/>
      <c r="D124" s="155"/>
      <c r="E124" s="155"/>
      <c r="F124" s="154"/>
      <c r="G124" s="156"/>
      <c r="H124" s="154"/>
      <c r="I124" s="154"/>
    </row>
    <row r="125" spans="1:10" x14ac:dyDescent="0.25">
      <c r="A125" s="154"/>
      <c r="B125" s="155"/>
      <c r="C125" s="154"/>
      <c r="D125" s="155"/>
      <c r="E125" s="155"/>
      <c r="F125" s="154"/>
      <c r="G125" s="156"/>
      <c r="H125" s="154"/>
      <c r="I125" s="154"/>
    </row>
    <row r="126" spans="1:10" x14ac:dyDescent="0.25">
      <c r="A126" s="154"/>
      <c r="B126" s="155"/>
      <c r="C126" s="154"/>
      <c r="D126" s="155"/>
      <c r="E126" s="155"/>
      <c r="F126" s="154"/>
      <c r="G126" s="156"/>
      <c r="H126" s="154"/>
      <c r="I126" s="154"/>
    </row>
    <row r="127" spans="1:10" x14ac:dyDescent="0.25">
      <c r="A127" s="154"/>
      <c r="B127" s="155"/>
      <c r="C127" s="154"/>
      <c r="D127" s="155"/>
      <c r="E127" s="155"/>
      <c r="F127" s="154"/>
      <c r="G127" s="156"/>
      <c r="H127" s="154"/>
      <c r="I127" s="154"/>
    </row>
    <row r="128" spans="1:10" x14ac:dyDescent="0.25">
      <c r="A128" s="154"/>
      <c r="B128" s="155"/>
      <c r="C128" s="154"/>
      <c r="D128" s="155"/>
      <c r="E128" s="155"/>
      <c r="F128" s="154"/>
      <c r="G128" s="156"/>
      <c r="H128" s="154"/>
      <c r="I128" s="154"/>
    </row>
    <row r="129" spans="1:9" ht="20.45" customHeight="1" x14ac:dyDescent="0.25">
      <c r="A129" s="338" t="s">
        <v>445</v>
      </c>
      <c r="B129" s="339"/>
      <c r="C129" s="202"/>
      <c r="D129" s="202"/>
      <c r="E129" s="203">
        <v>50000000</v>
      </c>
      <c r="F129" s="204"/>
      <c r="G129" s="203">
        <v>50000000</v>
      </c>
      <c r="H129" s="157"/>
      <c r="I129" s="157"/>
    </row>
    <row r="130" spans="1:9" x14ac:dyDescent="0.25">
      <c r="A130" s="333" t="s">
        <v>71</v>
      </c>
      <c r="B130" s="333"/>
      <c r="C130" s="333"/>
      <c r="D130" s="333"/>
      <c r="E130" s="333"/>
      <c r="F130" s="334"/>
      <c r="G130" s="158">
        <f>SUM(G3:G129)</f>
        <v>369099785</v>
      </c>
      <c r="H130" s="158">
        <f>SUM(H3:H129)</f>
        <v>0</v>
      </c>
    </row>
    <row r="131" spans="1:9" x14ac:dyDescent="0.25">
      <c r="A131" s="335" t="s">
        <v>136</v>
      </c>
      <c r="B131" s="335"/>
      <c r="C131" s="335"/>
      <c r="D131" s="335"/>
      <c r="E131" s="335"/>
      <c r="F131" s="336"/>
      <c r="G131" s="337">
        <f>G130+H130</f>
        <v>369099785</v>
      </c>
      <c r="H131" s="337"/>
    </row>
  </sheetData>
  <mergeCells count="5">
    <mergeCell ref="A1:I1"/>
    <mergeCell ref="A130:F130"/>
    <mergeCell ref="A131:F131"/>
    <mergeCell ref="G131:H131"/>
    <mergeCell ref="A129:B129"/>
  </mergeCells>
  <dataValidations count="1">
    <dataValidation type="list" allowBlank="1" showInputMessage="1" showErrorMessage="1" sqref="G129 E3:E129" xr:uid="{00000000-0002-0000-0400-000000000000}">
      <formula1>#REF!</formula1>
    </dataValidation>
  </dataValidation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Vagyon_igenyfelmero</vt:lpstr>
      <vt:lpstr>Tevékenységi igényfelm.</vt:lpstr>
      <vt:lpstr>Társbiztosítottak_új</vt:lpstr>
      <vt:lpstr>GÉPTÖRÉS LISTA</vt:lpstr>
      <vt:lpstr>ELEKTROMOS BER 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Optimális - Kapcsolat</dc:creator>
  <cp:lastModifiedBy>imroj</cp:lastModifiedBy>
  <cp:lastPrinted>2025-12-08T14:28:47Z</cp:lastPrinted>
  <dcterms:created xsi:type="dcterms:W3CDTF">2021-09-03T08:00:23Z</dcterms:created>
  <dcterms:modified xsi:type="dcterms:W3CDTF">2025-12-08T14:30:10Z</dcterms:modified>
</cp:coreProperties>
</file>