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2026_Malomsori_óvoda_kerítés\02_Ajánlattétel_II - MsÓ_kerítések\"/>
    </mc:Choice>
  </mc:AlternateContent>
  <xr:revisionPtr revIDLastSave="0" documentId="8_{95322839-8B45-49B3-B74F-4857E5943BEB}" xr6:coauthVersionLast="47" xr6:coauthVersionMax="47" xr10:uidLastSave="{00000000-0000-0000-0000-000000000000}"/>
  <bookViews>
    <workbookView xWindow="-120" yWindow="-120" windowWidth="29040" windowHeight="16440" tabRatio="763" activeTab="1" xr2:uid="{00000000-000D-0000-FFFF-FFFF00000000}"/>
  </bookViews>
  <sheets>
    <sheet name="Ajánlati lap" sheetId="25" r:id="rId1"/>
    <sheet name="MsÓ kerítések" sheetId="24" r:id="rId2"/>
  </sheets>
  <definedNames>
    <definedName name="_xlnm.Print_Area" localSheetId="0">'Ajánlati lap'!$A$1:$G$38</definedName>
    <definedName name="_xlnm.Print_Area" localSheetId="1">'MsÓ kerítések'!$A$1:$Q$33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4" l="1"/>
  <c r="K14" i="24"/>
  <c r="R19" i="24"/>
  <c r="R12" i="24"/>
  <c r="K13" i="24" s="1"/>
  <c r="E19" i="25"/>
  <c r="F19" i="25" s="1"/>
  <c r="K25" i="24" l="1"/>
  <c r="P25" i="24" s="1"/>
  <c r="P26" i="24" s="1"/>
  <c r="P20" i="24"/>
  <c r="O20" i="24"/>
  <c r="I20" i="24"/>
  <c r="H20" i="24"/>
  <c r="K19" i="24"/>
  <c r="P19" i="24" s="1"/>
  <c r="I19" i="24"/>
  <c r="H19" i="24"/>
  <c r="K18" i="24"/>
  <c r="I18" i="24"/>
  <c r="H18" i="24"/>
  <c r="I14" i="24"/>
  <c r="H14" i="24"/>
  <c r="P13" i="24"/>
  <c r="K7" i="24"/>
  <c r="K8" i="24"/>
  <c r="K12" i="24" s="1"/>
  <c r="O12" i="24" s="1"/>
  <c r="P21" i="24"/>
  <c r="O21" i="24"/>
  <c r="O25" i="24" l="1"/>
  <c r="O26" i="24" s="1"/>
  <c r="O13" i="24"/>
  <c r="P12" i="24"/>
  <c r="O19" i="24"/>
  <c r="P18" i="24"/>
  <c r="P22" i="24" s="1"/>
  <c r="O18" i="24"/>
  <c r="O22" i="24" s="1"/>
  <c r="P14" i="24"/>
  <c r="P15" i="24" s="1"/>
  <c r="O14" i="24"/>
  <c r="P8" i="24"/>
  <c r="P7" i="24"/>
  <c r="O9" i="24"/>
  <c r="I21" i="24"/>
  <c r="H21" i="24"/>
  <c r="O15" i="24" l="1"/>
  <c r="P9" i="24"/>
  <c r="P28" i="24" s="1"/>
  <c r="I25" i="24"/>
  <c r="I26" i="24" s="1"/>
  <c r="H25" i="24"/>
  <c r="H26" i="24" s="1"/>
  <c r="I8" i="24"/>
  <c r="H8" i="24"/>
  <c r="I7" i="24"/>
  <c r="H7" i="24"/>
  <c r="I12" i="24"/>
  <c r="H12" i="24"/>
  <c r="I13" i="24"/>
  <c r="H13" i="24"/>
  <c r="O28" i="24" l="1"/>
  <c r="H15" i="24"/>
  <c r="H22" i="24" s="1"/>
  <c r="H9" i="24"/>
  <c r="I15" i="24"/>
  <c r="I22" i="24" s="1"/>
  <c r="I9" i="24"/>
  <c r="N30" i="24" l="1"/>
  <c r="H28" i="24"/>
  <c r="I28" i="24"/>
  <c r="N31" i="24" l="1"/>
  <c r="N32" i="24" s="1"/>
  <c r="D17" i="25"/>
  <c r="E17" i="25" s="1"/>
  <c r="F17" i="25" s="1"/>
  <c r="G30" i="24"/>
  <c r="G31" i="24" s="1"/>
  <c r="G32" i="24" s="1"/>
</calcChain>
</file>

<file path=xl/sharedStrings.xml><?xml version="1.0" encoding="utf-8"?>
<sst xmlns="http://schemas.openxmlformats.org/spreadsheetml/2006/main" count="114" uniqueCount="81">
  <si>
    <t>Tétel szövege</t>
  </si>
  <si>
    <t>Sorszám</t>
  </si>
  <si>
    <t>1.</t>
  </si>
  <si>
    <t>1.1</t>
  </si>
  <si>
    <t>Alapozási munkák</t>
  </si>
  <si>
    <t>3.</t>
  </si>
  <si>
    <t>2.</t>
  </si>
  <si>
    <t>2.1</t>
  </si>
  <si>
    <t>Menny.</t>
  </si>
  <si>
    <t>Egység</t>
  </si>
  <si>
    <t>Anyag egységár</t>
  </si>
  <si>
    <t>Díj egységre</t>
  </si>
  <si>
    <t>Anyag összesen</t>
  </si>
  <si>
    <t>Díj összesen</t>
  </si>
  <si>
    <t>4.</t>
  </si>
  <si>
    <t>db</t>
  </si>
  <si>
    <t>m</t>
  </si>
  <si>
    <t>Cím:</t>
  </si>
  <si>
    <t>Részösszeg</t>
  </si>
  <si>
    <t>Nettó összeg:</t>
  </si>
  <si>
    <t>Bruttó összeg:</t>
  </si>
  <si>
    <t>Ft</t>
  </si>
  <si>
    <t>Dátum:</t>
  </si>
  <si>
    <t>1.2</t>
  </si>
  <si>
    <t>2.2</t>
  </si>
  <si>
    <t>2.3</t>
  </si>
  <si>
    <t>Bontás</t>
  </si>
  <si>
    <t>Lakatos szerkezetek</t>
  </si>
  <si>
    <t>Helyreállítás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</si>
  <si>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</si>
  <si>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ÁFA:</t>
  </si>
  <si>
    <t>fm</t>
  </si>
  <si>
    <t>Oroszlány, Malomsori Óvoda külső kerítés építése</t>
  </si>
  <si>
    <t>Vasbeton lábazati fal és alaptest bontása, építési törmelék  konténerbe rakása, elszállítása, lerakása, lerakóhelyi díjjal</t>
  </si>
  <si>
    <t>kerítés hossz</t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</si>
  <si>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</si>
  <si>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t>Kerítésoszlop alapozás készítése, 25 cm átmérővel, 80 cm mélységgel, C16/20 min., FN betonnal</t>
  </si>
  <si>
    <t>30 cm magas előregyártott lábazati betonelemek építése 10 cm vtg. tömörített zúzottkő ágyazaton, kerítésoszlopokhoz rögzítéssel</t>
  </si>
  <si>
    <t>3.1</t>
  </si>
  <si>
    <t>3.2</t>
  </si>
  <si>
    <t>150 cm magas 3d táblás kerítéselem építése 5mm vtg. tüzihorganyzott kivitelben</t>
  </si>
  <si>
    <t>4.1</t>
  </si>
  <si>
    <t>Humuszos termőréteg, termőföld visszatöltése, terítése gépi erővel, 18%-os terephajlásig, bármilyen talajban, szállítással, 0,2m mélységig, fűmagvetés, karbantartás első fűnyírásig</t>
  </si>
  <si>
    <t>Ajánlattevő neve:</t>
  </si>
  <si>
    <t>Ajánlattevő címe:</t>
  </si>
  <si>
    <t>Ajánlattevő adószáma:</t>
  </si>
  <si>
    <t>Ajánlattevő bankszámlaszáma:</t>
  </si>
  <si>
    <t>Ajánlattevő képviselője:</t>
  </si>
  <si>
    <t>Ajánlattevő képviselőjének elérhetőségei:</t>
  </si>
  <si>
    <t>mobil:</t>
  </si>
  <si>
    <t>e-mail:</t>
  </si>
  <si>
    <t>Tárgy:</t>
  </si>
  <si>
    <t>Nettó</t>
  </si>
  <si>
    <t>27 % ÁFA</t>
  </si>
  <si>
    <t>Bruttó</t>
  </si>
  <si>
    <r>
      <rPr>
        <b/>
        <sz val="13"/>
        <color rgb="FFFF0000"/>
        <rFont val="Calibri"/>
        <family val="2"/>
        <charset val="238"/>
        <scheme val="minor"/>
      </rPr>
      <t>Opcionális tételek</t>
    </r>
    <r>
      <rPr>
        <b/>
        <sz val="13"/>
        <rFont val="Calibri"/>
        <family val="2"/>
        <charset val="238"/>
        <scheme val="minor"/>
      </rPr>
      <t xml:space="preserve"> kivitelezési költsége</t>
    </r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</si>
  <si>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</si>
  <si>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r>
      <t>2026.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</si>
  <si>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Jótállás időtartama</t>
  </si>
  <si>
    <t>hónap</t>
  </si>
  <si>
    <t>Munka megnevezése, helye:</t>
  </si>
  <si>
    <t>Nettó összege eFt</t>
  </si>
  <si>
    <t>Megjegyzés:</t>
  </si>
  <si>
    <t>Aláírás
(Ajánlattevő)</t>
  </si>
  <si>
    <t>AJÁNLATI LAP - ÁRAJÁNLAT</t>
  </si>
  <si>
    <r>
      <rPr>
        <sz val="13"/>
        <rFont val="Calibri"/>
        <family val="2"/>
        <charset val="238"/>
        <scheme val="minor"/>
      </rPr>
      <t xml:space="preserve">az Oroszlány, Malomsori Óvoda játszóudvarának bővítésével kapcsolatos </t>
    </r>
    <r>
      <rPr>
        <b/>
        <sz val="13"/>
        <rFont val="Calibri"/>
        <family val="2"/>
        <charset val="238"/>
        <scheme val="minor"/>
      </rPr>
      <t>külső kerítés építésének kivitelezési munkálatai</t>
    </r>
  </si>
  <si>
    <t>Kivitelezés bekerülési költsége</t>
  </si>
  <si>
    <r>
      <t>Vállalt befejezési határidő</t>
    </r>
    <r>
      <rPr>
        <sz val="13"/>
        <rFont val="Calibri"/>
        <family val="2"/>
        <charset val="238"/>
        <scheme val="minor"/>
      </rPr>
      <t xml:space="preserve"> (legkésőbb 2026. augusztus 31.)</t>
    </r>
    <r>
      <rPr>
        <b/>
        <sz val="13"/>
        <rFont val="Calibri"/>
        <family val="2"/>
        <charset val="238"/>
        <scheme val="minor"/>
      </rPr>
      <t>:</t>
    </r>
  </si>
  <si>
    <r>
      <t xml:space="preserve">Ajánlattevő rendelkezik az ajánlattételi felhívás megjelenésétől visszaszámított 2 évre vonatkozó, a felhívás tárgya szerinti </t>
    </r>
    <r>
      <rPr>
        <i/>
        <sz val="13"/>
        <rFont val="Calibri"/>
        <family val="2"/>
        <charset val="238"/>
        <scheme val="minor"/>
      </rPr>
      <t>(elsősorban kerítés építés)</t>
    </r>
    <r>
      <rPr>
        <sz val="13"/>
        <rFont val="Calibri"/>
        <family val="2"/>
        <charset val="238"/>
        <scheme val="minor"/>
      </rPr>
      <t xml:space="preserve">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</si>
  <si>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150 cm magas 3d táblás kerítéselem építése 5mm vtg. tüzihorganyzott kivitelben, előregyártott lábazati betonelemen</t>
  </si>
  <si>
    <t>3.3</t>
  </si>
  <si>
    <t>3.4</t>
  </si>
  <si>
    <t>ÖSSZESEN (Nettó)</t>
  </si>
  <si>
    <t>Mindösszesen nettó:</t>
  </si>
  <si>
    <t>Földvisszatöltés munkagödörbe vagy munkaárokba, tömörítéssel, réteges elterítéssel, I-IV. osztályú talajban, gépi erővel, az anyag súlypontja 10,0 m-en belül, a vezetéket (műtárgyat) környező 50 cm-en túli szelvényrészben</t>
  </si>
  <si>
    <t>Ajánlatomat az ajánlatkérés keretében kiadott dokumentumokban foglalt tartalmak megismerését követően, a feladatok megvalósításához, szükséges minden költségre figyelemmel tettem.
Ajánlatomat a benyújtástól számított 60. napig tartom érvényben.</t>
  </si>
  <si>
    <t>Oroszlány, Rákóczi Ferenc út 16/a. (579 HRSZ.)</t>
  </si>
  <si>
    <t>170 cm magas keretbe foglalt 300 cm széles nyíló kétszárnyú kapu  vízszintes és függőleges hálóval, fix fogódzóval, kézzel nyitható forgó zárszerkezettel, kulccsal zárhatóan, kerítéssel azonos tipusból</t>
  </si>
  <si>
    <t>150 cm magas keretbe foglalt 100 cm széles nyíló egyszárnyú kapu  vízszintes és függőleges hálóval, fix fogódzóval, kézzel nyitható forgó zárszerkezettel, kulccsal zárhatóan, kerítéssel azonos tipusból.</t>
  </si>
  <si>
    <t>Festett vaskerítés bontása, elszállítása cca. 150 cm magas</t>
  </si>
  <si>
    <t>Kelt : 2026. július 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</si>
</sst>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[$Ft-40E]_-;\-* #,##0\ [$Ft-40E]_-;_-* &quot;-&quot;??\ [$Ft-40E]_-;_-@_-"/>
    <numFmt numFmtId="165" formatCode="#,##0\ &quot;Ft&quot;"/>
    <numFmt numFmtId="166" formatCode="_-* #,##0.00\ _H_U_F_-;\-* #,##0.00\ _H_U_F_-;_-* &quot;-&quot;??\ _H_U_F_-;_-@_-"/>
    <numFmt numFmtId="167" formatCode="_-* #,##0\ _H_U_F_-;\-* #,##0\ _H_U_F_-;_-* &quot;-&quot;??\ _H_U_F_-;_-@_-"/>
    <numFmt numFmtId="168" formatCode="0.0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166" fontId="11" fillId="0" borderId="0" applyFont="0" applyFill="0" applyBorder="0" applyAlignment="0" applyProtection="0"/>
  </cellStyleXfs>
  <cellXfs count="114">
    <xf numFmtId="0" fontId="0" fillId="0" borderId="0" xfId="0"/>
    <xf numFmtId="165" fontId="0" fillId="4" borderId="0" xfId="0" applyNumberFormat="1" applyFill="1" applyAlignment="1" applyProtection="1">
      <alignment vertical="top"/>
      <protection locked="0"/>
    </xf>
    <xf numFmtId="165" fontId="0" fillId="4" borderId="0" xfId="0" applyNumberFormat="1" applyFill="1" applyProtection="1">
      <protection locked="0"/>
    </xf>
    <xf numFmtId="165" fontId="4" fillId="4" borderId="0" xfId="0" applyNumberFormat="1" applyFont="1" applyFill="1" applyProtection="1">
      <protection locked="0"/>
    </xf>
    <xf numFmtId="0" fontId="4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1" fillId="0" borderId="0" xfId="1" applyAlignment="1">
      <alignment vertical="center"/>
    </xf>
    <xf numFmtId="0" fontId="16" fillId="0" borderId="0" xfId="1" applyFont="1" applyAlignment="1">
      <alignment horizontal="left" vertical="center"/>
    </xf>
    <xf numFmtId="0" fontId="16" fillId="0" borderId="15" xfId="1" applyFont="1" applyBorder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left" vertical="center"/>
    </xf>
    <xf numFmtId="0" fontId="19" fillId="0" borderId="3" xfId="1" applyFont="1" applyBorder="1" applyAlignment="1">
      <alignment vertical="center"/>
    </xf>
    <xf numFmtId="0" fontId="19" fillId="0" borderId="0" xfId="1" applyFont="1" applyAlignment="1">
      <alignment vertical="center"/>
    </xf>
    <xf numFmtId="0" fontId="16" fillId="0" borderId="15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/>
    </xf>
    <xf numFmtId="164" fontId="18" fillId="0" borderId="15" xfId="2" applyNumberFormat="1" applyFont="1" applyBorder="1" applyAlignment="1" applyProtection="1">
      <alignment horizontal="center" vertical="center"/>
    </xf>
    <xf numFmtId="164" fontId="19" fillId="0" borderId="15" xfId="2" applyNumberFormat="1" applyFont="1" applyBorder="1" applyAlignment="1" applyProtection="1">
      <alignment horizontal="center" vertical="center"/>
    </xf>
    <xf numFmtId="0" fontId="18" fillId="0" borderId="0" xfId="1" applyFont="1" applyAlignment="1">
      <alignment horizontal="center" vertical="center"/>
    </xf>
    <xf numFmtId="164" fontId="18" fillId="4" borderId="15" xfId="2" applyNumberFormat="1" applyFont="1" applyFill="1" applyBorder="1" applyAlignment="1" applyProtection="1">
      <alignment horizontal="center" vertical="center"/>
      <protection locked="0"/>
    </xf>
    <xf numFmtId="167" fontId="19" fillId="0" borderId="0" xfId="2" applyNumberFormat="1" applyFont="1" applyBorder="1" applyAlignment="1" applyProtection="1">
      <alignment horizontal="center" vertical="center"/>
    </xf>
    <xf numFmtId="167" fontId="18" fillId="0" borderId="0" xfId="2" applyNumberFormat="1" applyFont="1" applyBorder="1" applyAlignment="1" applyProtection="1">
      <alignment horizontal="center" vertical="center"/>
    </xf>
    <xf numFmtId="0" fontId="19" fillId="0" borderId="0" xfId="1" applyFont="1" applyAlignment="1">
      <alignment horizontal="left" vertical="center" wrapText="1"/>
    </xf>
    <xf numFmtId="0" fontId="18" fillId="0" borderId="0" xfId="1" applyFont="1" applyAlignment="1">
      <alignment horizontal="left" vertical="center" wrapText="1"/>
    </xf>
    <xf numFmtId="0" fontId="19" fillId="0" borderId="15" xfId="1" applyFont="1" applyBorder="1" applyAlignment="1">
      <alignment horizontal="center" vertical="center"/>
    </xf>
    <xf numFmtId="14" fontId="19" fillId="0" borderId="0" xfId="1" applyNumberFormat="1" applyFont="1" applyAlignment="1">
      <alignment vertical="center"/>
    </xf>
    <xf numFmtId="0" fontId="19" fillId="0" borderId="0" xfId="1" applyFont="1" applyAlignment="1">
      <alignment horizontal="center" vertical="center"/>
    </xf>
    <xf numFmtId="0" fontId="18" fillId="0" borderId="17" xfId="1" applyFont="1" applyBorder="1" applyAlignment="1">
      <alignment horizontal="left" vertical="center" wrapText="1"/>
    </xf>
    <xf numFmtId="164" fontId="18" fillId="4" borderId="15" xfId="1" applyNumberFormat="1" applyFont="1" applyFill="1" applyBorder="1" applyAlignment="1" applyProtection="1">
      <alignment horizontal="left" vertical="center" wrapText="1"/>
      <protection locked="0"/>
    </xf>
    <xf numFmtId="0" fontId="0" fillId="4" borderId="0" xfId="0" applyFill="1"/>
    <xf numFmtId="0" fontId="3" fillId="4" borderId="0" xfId="0" applyFont="1" applyFill="1" applyAlignment="1">
      <alignment vertical="top" wrapText="1"/>
    </xf>
    <xf numFmtId="0" fontId="0" fillId="6" borderId="0" xfId="0" applyFill="1"/>
    <xf numFmtId="0" fontId="0" fillId="4" borderId="1" xfId="0" applyFill="1" applyBorder="1"/>
    <xf numFmtId="14" fontId="0" fillId="4" borderId="1" xfId="0" applyNumberFormat="1" applyFill="1" applyBorder="1" applyAlignment="1">
      <alignment horizontal="left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49" fontId="3" fillId="2" borderId="1" xfId="0" applyNumberFormat="1" applyFont="1" applyFill="1" applyBorder="1"/>
    <xf numFmtId="0" fontId="3" fillId="2" borderId="1" xfId="0" applyFont="1" applyFill="1" applyBorder="1" applyAlignment="1">
      <alignment vertical="top"/>
    </xf>
    <xf numFmtId="0" fontId="0" fillId="2" borderId="1" xfId="0" applyFill="1" applyBorder="1"/>
    <xf numFmtId="3" fontId="3" fillId="2" borderId="1" xfId="0" applyNumberFormat="1" applyFont="1" applyFill="1" applyBorder="1"/>
    <xf numFmtId="49" fontId="2" fillId="0" borderId="0" xfId="0" applyNumberFormat="1" applyFont="1" applyAlignment="1">
      <alignment horizontal="right" vertical="top"/>
    </xf>
    <xf numFmtId="0" fontId="0" fillId="0" borderId="0" xfId="0" applyAlignment="1">
      <alignment horizontal="left" vertical="top" wrapText="1" indent="1"/>
    </xf>
    <xf numFmtId="0" fontId="4" fillId="5" borderId="0" xfId="0" applyFont="1" applyFill="1"/>
    <xf numFmtId="3" fontId="0" fillId="4" borderId="0" xfId="0" applyNumberFormat="1" applyFill="1"/>
    <xf numFmtId="3" fontId="0" fillId="0" borderId="0" xfId="0" applyNumberFormat="1"/>
    <xf numFmtId="168" fontId="4" fillId="0" borderId="0" xfId="0" applyNumberFormat="1" applyFont="1"/>
    <xf numFmtId="165" fontId="0" fillId="0" borderId="0" xfId="0" applyNumberFormat="1"/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49" fontId="2" fillId="3" borderId="2" xfId="0" applyNumberFormat="1" applyFont="1" applyFill="1" applyBorder="1" applyAlignment="1">
      <alignment horizontal="right" vertical="top"/>
    </xf>
    <xf numFmtId="0" fontId="3" fillId="3" borderId="2" xfId="0" applyFont="1" applyFill="1" applyBorder="1" applyAlignment="1">
      <alignment horizontal="left" vertical="top" wrapText="1"/>
    </xf>
    <xf numFmtId="0" fontId="0" fillId="3" borderId="2" xfId="0" applyFill="1" applyBorder="1"/>
    <xf numFmtId="3" fontId="3" fillId="3" borderId="2" xfId="0" applyNumberFormat="1" applyFont="1" applyFill="1" applyBorder="1"/>
    <xf numFmtId="165" fontId="3" fillId="3" borderId="2" xfId="0" applyNumberFormat="1" applyFont="1" applyFill="1" applyBorder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49" fontId="10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top" wrapText="1" indent="1"/>
    </xf>
    <xf numFmtId="0" fontId="4" fillId="0" borderId="0" xfId="0" applyFont="1"/>
    <xf numFmtId="3" fontId="4" fillId="4" borderId="0" xfId="0" applyNumberFormat="1" applyFont="1" applyFill="1"/>
    <xf numFmtId="3" fontId="4" fillId="0" borderId="0" xfId="0" applyNumberFormat="1" applyFont="1"/>
    <xf numFmtId="0" fontId="4" fillId="6" borderId="0" xfId="0" applyFont="1" applyFill="1"/>
    <xf numFmtId="165" fontId="4" fillId="0" borderId="0" xfId="0" applyNumberFormat="1" applyFont="1"/>
    <xf numFmtId="0" fontId="0" fillId="5" borderId="0" xfId="0" applyFill="1"/>
    <xf numFmtId="49" fontId="3" fillId="2" borderId="3" xfId="0" applyNumberFormat="1" applyFont="1" applyFill="1" applyBorder="1"/>
    <xf numFmtId="0" fontId="3" fillId="2" borderId="4" xfId="0" applyFont="1" applyFill="1" applyBorder="1" applyAlignment="1">
      <alignment vertical="top"/>
    </xf>
    <xf numFmtId="0" fontId="0" fillId="2" borderId="4" xfId="0" applyFill="1" applyBorder="1"/>
    <xf numFmtId="3" fontId="3" fillId="2" borderId="4" xfId="0" applyNumberFormat="1" applyFont="1" applyFill="1" applyBorder="1"/>
    <xf numFmtId="165" fontId="3" fillId="2" borderId="4" xfId="0" applyNumberFormat="1" applyFont="1" applyFill="1" applyBorder="1"/>
    <xf numFmtId="0" fontId="6" fillId="0" borderId="5" xfId="0" applyFont="1" applyBorder="1"/>
    <xf numFmtId="0" fontId="7" fillId="0" borderId="6" xfId="0" applyFont="1" applyBorder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/>
    <xf numFmtId="0" fontId="9" fillId="0" borderId="8" xfId="0" applyFont="1" applyBorder="1"/>
    <xf numFmtId="9" fontId="7" fillId="0" borderId="0" xfId="0" applyNumberFormat="1" applyFont="1"/>
    <xf numFmtId="3" fontId="9" fillId="0" borderId="0" xfId="0" applyNumberFormat="1" applyFont="1" applyAlignment="1">
      <alignment horizontal="right"/>
    </xf>
    <xf numFmtId="0" fontId="7" fillId="0" borderId="9" xfId="0" applyFont="1" applyBorder="1"/>
    <xf numFmtId="0" fontId="6" fillId="0" borderId="10" xfId="0" applyFont="1" applyBorder="1"/>
    <xf numFmtId="0" fontId="7" fillId="0" borderId="1" xfId="0" applyFont="1" applyBorder="1"/>
    <xf numFmtId="3" fontId="8" fillId="0" borderId="1" xfId="0" applyNumberFormat="1" applyFont="1" applyBorder="1" applyAlignment="1">
      <alignment horizontal="right"/>
    </xf>
    <xf numFmtId="3" fontId="8" fillId="0" borderId="11" xfId="0" applyNumberFormat="1" applyFont="1" applyBorder="1"/>
    <xf numFmtId="0" fontId="18" fillId="4" borderId="0" xfId="1" applyFont="1" applyFill="1" applyAlignment="1" applyProtection="1">
      <alignment horizontal="left" vertical="center"/>
      <protection locked="0"/>
    </xf>
    <xf numFmtId="0" fontId="18" fillId="0" borderId="0" xfId="1" applyFont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/>
    </xf>
    <xf numFmtId="0" fontId="19" fillId="0" borderId="0" xfId="1" applyFont="1" applyAlignment="1">
      <alignment horizontal="left" vertical="center" wrapText="1"/>
    </xf>
    <xf numFmtId="0" fontId="18" fillId="0" borderId="0" xfId="1" applyFont="1" applyAlignment="1">
      <alignment horizontal="left" vertical="center" wrapText="1"/>
    </xf>
    <xf numFmtId="0" fontId="18" fillId="0" borderId="15" xfId="1" applyFont="1" applyBorder="1" applyAlignment="1">
      <alignment horizontal="left" vertical="center" wrapText="1"/>
    </xf>
    <xf numFmtId="0" fontId="18" fillId="0" borderId="17" xfId="1" applyFont="1" applyBorder="1" applyAlignment="1">
      <alignment horizontal="center" vertical="center" wrapText="1"/>
    </xf>
    <xf numFmtId="0" fontId="18" fillId="4" borderId="15" xfId="1" applyFont="1" applyFill="1" applyBorder="1" applyAlignment="1" applyProtection="1">
      <alignment horizontal="center" vertical="center" wrapText="1"/>
      <protection locked="0"/>
    </xf>
    <xf numFmtId="0" fontId="19" fillId="4" borderId="12" xfId="1" applyFont="1" applyFill="1" applyBorder="1" applyAlignment="1" applyProtection="1">
      <alignment horizontal="left" vertical="top" wrapText="1"/>
      <protection locked="0"/>
    </xf>
    <xf numFmtId="0" fontId="19" fillId="4" borderId="14" xfId="1" applyFont="1" applyFill="1" applyBorder="1" applyAlignment="1" applyProtection="1">
      <alignment horizontal="left" vertical="top" wrapText="1"/>
      <protection locked="0"/>
    </xf>
    <xf numFmtId="0" fontId="19" fillId="4" borderId="13" xfId="1" applyFont="1" applyFill="1" applyBorder="1" applyAlignment="1" applyProtection="1">
      <alignment horizontal="left" vertical="top" wrapText="1"/>
      <protection locked="0"/>
    </xf>
    <xf numFmtId="0" fontId="18" fillId="5" borderId="12" xfId="1" applyFont="1" applyFill="1" applyBorder="1" applyAlignment="1">
      <alignment horizontal="left" vertical="top" wrapText="1"/>
    </xf>
    <xf numFmtId="0" fontId="18" fillId="5" borderId="14" xfId="1" applyFont="1" applyFill="1" applyBorder="1" applyAlignment="1">
      <alignment horizontal="left" vertical="top" wrapText="1"/>
    </xf>
    <xf numFmtId="0" fontId="18" fillId="5" borderId="13" xfId="1" applyFont="1" applyFill="1" applyBorder="1" applyAlignment="1">
      <alignment horizontal="left" vertical="top" wrapText="1"/>
    </xf>
    <xf numFmtId="14" fontId="19" fillId="4" borderId="12" xfId="1" applyNumberFormat="1" applyFont="1" applyFill="1" applyBorder="1" applyAlignment="1" applyProtection="1">
      <alignment horizontal="center" vertical="center"/>
      <protection locked="0"/>
    </xf>
    <xf numFmtId="14" fontId="19" fillId="4" borderId="13" xfId="1" applyNumberFormat="1" applyFont="1" applyFill="1" applyBorder="1" applyAlignment="1" applyProtection="1">
      <alignment horizontal="center" vertical="center"/>
      <protection locked="0"/>
    </xf>
    <xf numFmtId="0" fontId="16" fillId="0" borderId="12" xfId="1" applyFont="1" applyBorder="1" applyAlignment="1">
      <alignment horizontal="left" vertical="center"/>
    </xf>
    <xf numFmtId="0" fontId="16" fillId="0" borderId="13" xfId="1" applyFont="1" applyBorder="1" applyAlignment="1">
      <alignment horizontal="left" vertical="center"/>
    </xf>
    <xf numFmtId="0" fontId="17" fillId="4" borderId="12" xfId="1" applyFont="1" applyFill="1" applyBorder="1" applyAlignment="1" applyProtection="1">
      <alignment horizontal="left" vertical="center"/>
      <protection locked="0"/>
    </xf>
    <xf numFmtId="0" fontId="17" fillId="4" borderId="14" xfId="1" applyFont="1" applyFill="1" applyBorder="1" applyAlignment="1" applyProtection="1">
      <alignment horizontal="left" vertical="center"/>
      <protection locked="0"/>
    </xf>
    <xf numFmtId="0" fontId="17" fillId="4" borderId="13" xfId="1" applyFont="1" applyFill="1" applyBorder="1" applyAlignment="1" applyProtection="1">
      <alignment horizontal="left" vertical="center"/>
      <protection locked="0"/>
    </xf>
    <xf numFmtId="0" fontId="19" fillId="0" borderId="4" xfId="1" applyFont="1" applyBorder="1" applyAlignment="1">
      <alignment horizontal="left" vertical="center" wrapText="1"/>
    </xf>
    <xf numFmtId="0" fontId="19" fillId="0" borderId="16" xfId="1" applyFont="1" applyBorder="1" applyAlignment="1">
      <alignment horizontal="left" vertical="center" wrapText="1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" fillId="4" borderId="0" xfId="0" applyFont="1" applyFill="1" applyAlignment="1">
      <alignment horizontal="left" vertical="top" wrapText="1"/>
    </xf>
    <xf numFmtId="3" fontId="6" fillId="0" borderId="6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8" fillId="0" borderId="1" xfId="0" applyNumberFormat="1" applyFont="1" applyBorder="1" applyAlignment="1">
      <alignment horizontal="right"/>
    </xf>
  </cellXfs>
  <cellStyles count="3">
    <cellStyle name="Ezres 3" xfId="2" xr:uid="{A08D552B-F6F6-4F9E-A6B7-649821E20DD8}"/>
    <cellStyle name="Normál" xfId="0" builtinId="0"/>
    <cellStyle name="Normál 5" xfId="1" xr:uid="{32285B8D-AB0A-43F2-B84D-1409D6E07939}"/>
  </cellStyles>
  <dxfs count="0"/>
  <tableStyles count="0" defaultTableStyle="TableStyleMedium2" defaultPivotStyle="PivotStyleLight16"/>
  <colors>
    <mruColors>
      <color rgb="FFD7F8FD"/>
      <color rgb="FFF1E5F7"/>
      <color rgb="FFBBF3FB"/>
      <color rgb="FFABFBC9"/>
      <color rgb="FFE1CA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FC73E-9D22-4C3C-A386-C5CB5BC35137}">
  <sheetPr>
    <pageSetUpPr fitToPage="1"/>
  </sheetPr>
  <dimension ref="A1:G38"/>
  <sheetViews>
    <sheetView view="pageBreakPreview" zoomScaleNormal="100" zoomScaleSheetLayoutView="100" workbookViewId="0">
      <selection activeCell="D4" sqref="D4:F4"/>
    </sheetView>
  </sheetViews>
  <sheetFormatPr defaultRowHeight="15" x14ac:dyDescent="0.25"/>
  <cols>
    <col min="1" max="1" width="0.5703125" style="4" customWidth="1"/>
    <col min="2" max="2" width="9.140625" style="4"/>
    <col min="3" max="3" width="37.42578125" style="4" customWidth="1"/>
    <col min="4" max="5" width="18.140625" style="4" customWidth="1"/>
    <col min="6" max="6" width="20.28515625" style="4" customWidth="1"/>
    <col min="7" max="7" width="0.5703125" style="4" customWidth="1"/>
    <col min="8" max="16384" width="9.140625" style="4"/>
  </cols>
  <sheetData>
    <row r="1" spans="1:7" ht="3" customHeight="1" x14ac:dyDescent="0.25"/>
    <row r="2" spans="1:7" ht="44.25" customHeight="1" x14ac:dyDescent="0.25">
      <c r="B2" s="107" t="s">
        <v>64</v>
      </c>
      <c r="C2" s="107"/>
      <c r="D2" s="107"/>
      <c r="E2" s="107"/>
      <c r="F2" s="107"/>
    </row>
    <row r="3" spans="1:7" ht="41.25" customHeight="1" x14ac:dyDescent="0.25">
      <c r="B3" s="108" t="s">
        <v>32</v>
      </c>
      <c r="C3" s="109"/>
      <c r="D3" s="109"/>
      <c r="E3" s="109"/>
      <c r="F3" s="109"/>
    </row>
    <row r="4" spans="1:7" s="6" customFormat="1" ht="30" customHeight="1" x14ac:dyDescent="0.25">
      <c r="A4" s="5"/>
      <c r="B4" s="100" t="s">
        <v>43</v>
      </c>
      <c r="C4" s="101"/>
      <c r="D4" s="102"/>
      <c r="E4" s="103"/>
      <c r="F4" s="104"/>
      <c r="G4" s="5"/>
    </row>
    <row r="5" spans="1:7" s="6" customFormat="1" ht="30" customHeight="1" x14ac:dyDescent="0.25">
      <c r="A5" s="5"/>
      <c r="B5" s="100" t="s">
        <v>44</v>
      </c>
      <c r="C5" s="101"/>
      <c r="D5" s="102"/>
      <c r="E5" s="103"/>
      <c r="F5" s="104"/>
      <c r="G5" s="5"/>
    </row>
    <row r="6" spans="1:7" s="6" customFormat="1" ht="30" customHeight="1" x14ac:dyDescent="0.25">
      <c r="A6" s="5"/>
      <c r="B6" s="100" t="s">
        <v>45</v>
      </c>
      <c r="C6" s="101"/>
      <c r="D6" s="102"/>
      <c r="E6" s="103"/>
      <c r="F6" s="104"/>
      <c r="G6" s="5"/>
    </row>
    <row r="7" spans="1:7" s="6" customFormat="1" ht="30" customHeight="1" x14ac:dyDescent="0.25">
      <c r="A7" s="5"/>
      <c r="B7" s="100" t="s">
        <v>46</v>
      </c>
      <c r="C7" s="101"/>
      <c r="D7" s="102"/>
      <c r="E7" s="103"/>
      <c r="F7" s="104"/>
      <c r="G7" s="5"/>
    </row>
    <row r="8" spans="1:7" s="6" customFormat="1" ht="30" customHeight="1" x14ac:dyDescent="0.25">
      <c r="A8" s="5"/>
      <c r="B8" s="100" t="s">
        <v>47</v>
      </c>
      <c r="C8" s="101"/>
      <c r="D8" s="102"/>
      <c r="E8" s="103"/>
      <c r="F8" s="104"/>
      <c r="G8" s="5"/>
    </row>
    <row r="9" spans="1:7" s="6" customFormat="1" ht="30" customHeight="1" x14ac:dyDescent="0.25">
      <c r="A9" s="5"/>
      <c r="B9" s="100" t="s">
        <v>48</v>
      </c>
      <c r="C9" s="101"/>
      <c r="D9" s="102"/>
      <c r="E9" s="103"/>
      <c r="F9" s="104"/>
      <c r="G9" s="5"/>
    </row>
    <row r="10" spans="1:7" s="6" customFormat="1" ht="30" customHeight="1" x14ac:dyDescent="0.25">
      <c r="A10" s="5"/>
      <c r="B10" s="7"/>
      <c r="C10" s="8" t="s">
        <v>49</v>
      </c>
      <c r="D10" s="102"/>
      <c r="E10" s="103"/>
      <c r="F10" s="104"/>
      <c r="G10" s="5"/>
    </row>
    <row r="11" spans="1:7" s="6" customFormat="1" ht="30" customHeight="1" x14ac:dyDescent="0.25">
      <c r="A11" s="5"/>
      <c r="B11" s="7"/>
      <c r="C11" s="8" t="s">
        <v>50</v>
      </c>
      <c r="D11" s="102"/>
      <c r="E11" s="103"/>
      <c r="F11" s="104"/>
      <c r="G11" s="5"/>
    </row>
    <row r="12" spans="1:7" ht="6.95" customHeight="1" thickBot="1" x14ac:dyDescent="0.3">
      <c r="A12" s="9"/>
      <c r="B12" s="10"/>
      <c r="C12" s="10"/>
      <c r="D12" s="10"/>
      <c r="E12" s="10"/>
      <c r="F12" s="10"/>
      <c r="G12" s="9"/>
    </row>
    <row r="13" spans="1:7" ht="54.95" customHeight="1" thickBot="1" x14ac:dyDescent="0.3">
      <c r="A13" s="9"/>
      <c r="B13" s="11" t="s">
        <v>51</v>
      </c>
      <c r="C13" s="105" t="s">
        <v>65</v>
      </c>
      <c r="D13" s="105"/>
      <c r="E13" s="105"/>
      <c r="F13" s="106"/>
      <c r="G13" s="9"/>
    </row>
    <row r="14" spans="1:7" ht="6.95" customHeight="1" x14ac:dyDescent="0.25">
      <c r="A14" s="9"/>
      <c r="B14" s="12"/>
      <c r="C14" s="9"/>
      <c r="D14" s="9"/>
      <c r="E14" s="9"/>
      <c r="F14" s="9"/>
      <c r="G14" s="9"/>
    </row>
    <row r="15" spans="1:7" ht="25.5" customHeight="1" x14ac:dyDescent="0.25">
      <c r="A15" s="9"/>
      <c r="B15" s="9"/>
      <c r="C15" s="9"/>
      <c r="D15" s="13" t="s">
        <v>52</v>
      </c>
      <c r="E15" s="13" t="s">
        <v>53</v>
      </c>
      <c r="F15" s="13" t="s">
        <v>54</v>
      </c>
      <c r="G15" s="9"/>
    </row>
    <row r="16" spans="1:7" ht="6.95" customHeight="1" x14ac:dyDescent="0.25">
      <c r="A16" s="9"/>
      <c r="B16" s="12"/>
      <c r="C16" s="9"/>
      <c r="D16" s="14"/>
      <c r="E16" s="14"/>
      <c r="F16" s="14"/>
      <c r="G16" s="9"/>
    </row>
    <row r="17" spans="1:7" ht="25.5" customHeight="1" x14ac:dyDescent="0.25">
      <c r="A17" s="9"/>
      <c r="B17" s="15" t="s">
        <v>66</v>
      </c>
      <c r="C17" s="9"/>
      <c r="D17" s="16">
        <f>'MsÓ kerítések'!N30</f>
        <v>0</v>
      </c>
      <c r="E17" s="16">
        <f>D17*0.27</f>
        <v>0</v>
      </c>
      <c r="F17" s="17">
        <f>SUM(D17:E17)</f>
        <v>0</v>
      </c>
      <c r="G17" s="9"/>
    </row>
    <row r="18" spans="1:7" ht="6.95" customHeight="1" x14ac:dyDescent="0.25">
      <c r="A18" s="9"/>
      <c r="B18" s="9"/>
      <c r="C18" s="9"/>
      <c r="D18" s="9"/>
      <c r="E18" s="12"/>
      <c r="F18" s="18"/>
      <c r="G18" s="9"/>
    </row>
    <row r="19" spans="1:7" ht="25.5" hidden="1" customHeight="1" x14ac:dyDescent="0.25">
      <c r="A19" s="9"/>
      <c r="B19" s="12" t="s">
        <v>55</v>
      </c>
      <c r="C19" s="9"/>
      <c r="D19" s="19"/>
      <c r="E19" s="16">
        <f>D19*0.27</f>
        <v>0</v>
      </c>
      <c r="F19" s="16">
        <f>D19+E19</f>
        <v>0</v>
      </c>
      <c r="G19" s="9"/>
    </row>
    <row r="20" spans="1:7" ht="6.95" hidden="1" customHeight="1" x14ac:dyDescent="0.25">
      <c r="A20" s="9"/>
      <c r="B20" s="9"/>
      <c r="C20" s="9"/>
      <c r="D20" s="9"/>
      <c r="E20" s="12"/>
      <c r="F20" s="18"/>
      <c r="G20" s="9"/>
    </row>
    <row r="21" spans="1:7" ht="25.5" customHeight="1" x14ac:dyDescent="0.25">
      <c r="A21" s="9"/>
      <c r="B21" s="12" t="s">
        <v>56</v>
      </c>
      <c r="C21" s="9"/>
      <c r="D21" s="20"/>
      <c r="E21" s="21"/>
      <c r="F21" s="19"/>
      <c r="G21" s="9"/>
    </row>
    <row r="22" spans="1:7" ht="6.95" customHeight="1" x14ac:dyDescent="0.25">
      <c r="A22" s="9"/>
      <c r="B22" s="9"/>
      <c r="C22" s="9"/>
      <c r="D22" s="9"/>
      <c r="E22" s="12"/>
      <c r="F22" s="18"/>
      <c r="G22" s="9"/>
    </row>
    <row r="23" spans="1:7" ht="31.5" customHeight="1" x14ac:dyDescent="0.25">
      <c r="A23" s="9"/>
      <c r="B23" s="87" t="s">
        <v>67</v>
      </c>
      <c r="C23" s="88"/>
      <c r="D23" s="88"/>
      <c r="E23" s="98" t="s">
        <v>57</v>
      </c>
      <c r="F23" s="99"/>
      <c r="G23" s="9"/>
    </row>
    <row r="24" spans="1:7" ht="6.95" customHeight="1" x14ac:dyDescent="0.25">
      <c r="A24" s="9"/>
      <c r="B24" s="9"/>
      <c r="C24" s="9"/>
      <c r="D24" s="9"/>
      <c r="E24" s="12"/>
      <c r="F24" s="18"/>
      <c r="G24" s="9"/>
    </row>
    <row r="25" spans="1:7" ht="22.5" hidden="1" customHeight="1" x14ac:dyDescent="0.25">
      <c r="A25" s="9"/>
      <c r="B25" s="87" t="s">
        <v>58</v>
      </c>
      <c r="C25" s="88"/>
      <c r="D25" s="88"/>
      <c r="E25" s="24">
        <v>60</v>
      </c>
      <c r="F25" s="24" t="s">
        <v>59</v>
      </c>
      <c r="G25" s="9"/>
    </row>
    <row r="26" spans="1:7" ht="6.95" hidden="1" customHeight="1" x14ac:dyDescent="0.25">
      <c r="A26" s="9"/>
      <c r="B26" s="22"/>
      <c r="C26" s="23"/>
      <c r="D26" s="23"/>
      <c r="E26" s="25"/>
      <c r="F26" s="26"/>
      <c r="G26" s="9"/>
    </row>
    <row r="27" spans="1:7" ht="35.25" customHeight="1" x14ac:dyDescent="0.25">
      <c r="A27" s="9"/>
      <c r="B27" s="89" t="s">
        <v>68</v>
      </c>
      <c r="C27" s="89"/>
      <c r="D27" s="89"/>
      <c r="E27" s="89"/>
      <c r="F27" s="89"/>
      <c r="G27" s="9"/>
    </row>
    <row r="28" spans="1:7" ht="17.25" x14ac:dyDescent="0.25">
      <c r="A28" s="9"/>
      <c r="B28" s="23"/>
      <c r="C28" s="90" t="s">
        <v>60</v>
      </c>
      <c r="D28" s="90"/>
      <c r="E28" s="90"/>
      <c r="F28" s="27" t="s">
        <v>61</v>
      </c>
      <c r="G28" s="9"/>
    </row>
    <row r="29" spans="1:7" ht="31.5" customHeight="1" x14ac:dyDescent="0.25">
      <c r="A29" s="9"/>
      <c r="B29" s="23"/>
      <c r="C29" s="91"/>
      <c r="D29" s="91"/>
      <c r="E29" s="91"/>
      <c r="F29" s="28"/>
      <c r="G29" s="9"/>
    </row>
    <row r="30" spans="1:7" ht="6.95" customHeight="1" x14ac:dyDescent="0.25">
      <c r="A30" s="9"/>
      <c r="B30" s="23"/>
      <c r="C30" s="14"/>
      <c r="D30" s="14"/>
      <c r="E30" s="14"/>
      <c r="F30" s="23"/>
      <c r="G30" s="9"/>
    </row>
    <row r="31" spans="1:7" ht="61.5" customHeight="1" x14ac:dyDescent="0.25">
      <c r="A31" s="9"/>
      <c r="B31" s="92" t="s">
        <v>62</v>
      </c>
      <c r="C31" s="93"/>
      <c r="D31" s="93"/>
      <c r="E31" s="93"/>
      <c r="F31" s="94"/>
      <c r="G31" s="9"/>
    </row>
    <row r="32" spans="1:7" ht="6.95" customHeight="1" x14ac:dyDescent="0.25">
      <c r="A32" s="9"/>
      <c r="B32" s="9"/>
      <c r="C32" s="9"/>
      <c r="D32" s="9"/>
      <c r="E32" s="12"/>
      <c r="F32" s="9"/>
      <c r="G32" s="9"/>
    </row>
    <row r="33" spans="1:7" ht="72" customHeight="1" x14ac:dyDescent="0.25">
      <c r="A33" s="9"/>
      <c r="B33" s="95" t="s">
        <v>75</v>
      </c>
      <c r="C33" s="96"/>
      <c r="D33" s="96"/>
      <c r="E33" s="96"/>
      <c r="F33" s="97"/>
      <c r="G33" s="9"/>
    </row>
    <row r="34" spans="1:7" ht="6.95" customHeight="1" x14ac:dyDescent="0.25">
      <c r="A34" s="9"/>
      <c r="B34" s="9"/>
      <c r="C34" s="9"/>
      <c r="D34" s="9"/>
      <c r="E34" s="12"/>
      <c r="F34" s="9"/>
      <c r="G34" s="9"/>
    </row>
    <row r="35" spans="1:7" ht="17.25" x14ac:dyDescent="0.25">
      <c r="A35" s="9"/>
      <c r="B35" s="83" t="s">
        <v>80</v>
      </c>
      <c r="C35" s="83"/>
      <c r="D35" s="9"/>
      <c r="E35" s="84"/>
      <c r="F35" s="84"/>
      <c r="G35" s="9"/>
    </row>
    <row r="36" spans="1:7" ht="17.25" x14ac:dyDescent="0.25">
      <c r="A36" s="9"/>
      <c r="B36" s="9"/>
      <c r="C36" s="9"/>
      <c r="D36" s="9"/>
      <c r="E36" s="18"/>
      <c r="F36" s="18"/>
      <c r="G36" s="9"/>
    </row>
    <row r="37" spans="1:7" ht="40.5" customHeight="1" x14ac:dyDescent="0.25">
      <c r="A37" s="9"/>
      <c r="B37" s="9"/>
      <c r="C37" s="9"/>
      <c r="D37" s="9"/>
      <c r="E37" s="85" t="s">
        <v>63</v>
      </c>
      <c r="F37" s="86"/>
      <c r="G37" s="9"/>
    </row>
    <row r="38" spans="1:7" ht="3" customHeight="1" x14ac:dyDescent="0.25"/>
  </sheetData>
  <sheetProtection algorithmName="SHA-512" hashValue="4LKmsCWEdE9wSLeKO4EtoPOzocFrZhLiEzWV09fuOqKSmvWdUY4oVIfGNL8/sjDEU87inPHkVaR8j1Kf5fT3yg==" saltValue="VN+8IpcBbR1HA6TWm8eBAw==" spinCount="100000" sheet="1" selectLockedCells="1"/>
  <mergeCells count="28">
    <mergeCell ref="B2:F2"/>
    <mergeCell ref="B3:F3"/>
    <mergeCell ref="B4:C4"/>
    <mergeCell ref="D4:F4"/>
    <mergeCell ref="B5:C5"/>
    <mergeCell ref="D5:F5"/>
    <mergeCell ref="B23:D23"/>
    <mergeCell ref="E23:F23"/>
    <mergeCell ref="B6:C6"/>
    <mergeCell ref="D6:F6"/>
    <mergeCell ref="B7:C7"/>
    <mergeCell ref="D7:F7"/>
    <mergeCell ref="B8:C8"/>
    <mergeCell ref="D8:F8"/>
    <mergeCell ref="B9:C9"/>
    <mergeCell ref="D9:F9"/>
    <mergeCell ref="D10:F10"/>
    <mergeCell ref="D11:F11"/>
    <mergeCell ref="C13:F13"/>
    <mergeCell ref="B35:C35"/>
    <mergeCell ref="E35:F35"/>
    <mergeCell ref="E37:F37"/>
    <mergeCell ref="B25:D25"/>
    <mergeCell ref="B27:F27"/>
    <mergeCell ref="C28:E28"/>
    <mergeCell ref="C29:E29"/>
    <mergeCell ref="B31:F31"/>
    <mergeCell ref="B33:F3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2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R126"/>
  <sheetViews>
    <sheetView tabSelected="1" view="pageBreakPreview" zoomScaleNormal="85" zoomScaleSheetLayoutView="100" workbookViewId="0">
      <pane xSplit="1" ySplit="4" topLeftCell="B5" activePane="bottomRight" state="frozen"/>
      <selection sqref="A1:O1"/>
      <selection pane="topRight" sqref="A1:O1"/>
      <selection pane="bottomLeft" sqref="A1:O1"/>
      <selection pane="bottomRight" activeCell="N7" sqref="N7"/>
    </sheetView>
  </sheetViews>
  <sheetFormatPr defaultColWidth="9.140625" defaultRowHeight="15" x14ac:dyDescent="0.25"/>
  <cols>
    <col min="1" max="1" width="0.5703125" customWidth="1"/>
    <col min="2" max="2" width="9" bestFit="1" customWidth="1"/>
    <col min="3" max="3" width="68" customWidth="1"/>
    <col min="4" max="7" width="0" hidden="1" customWidth="1"/>
    <col min="8" max="8" width="10.7109375" hidden="1" customWidth="1"/>
    <col min="9" max="9" width="10.5703125" hidden="1" customWidth="1"/>
    <col min="10" max="10" width="0.5703125" hidden="1" customWidth="1"/>
    <col min="13" max="14" width="9.5703125" bestFit="1" customWidth="1"/>
    <col min="15" max="16" width="12.7109375" customWidth="1"/>
    <col min="17" max="17" width="0.5703125" customWidth="1"/>
    <col min="18" max="18" width="0" hidden="1" customWidth="1"/>
  </cols>
  <sheetData>
    <row r="1" spans="2:18" ht="18.75" customHeight="1" x14ac:dyDescent="0.25">
      <c r="B1" s="110" t="s">
        <v>32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2:18" ht="15" customHeight="1" x14ac:dyDescent="0.25">
      <c r="B2" s="29" t="s">
        <v>17</v>
      </c>
      <c r="C2" s="30" t="s">
        <v>76</v>
      </c>
      <c r="D2" s="30"/>
      <c r="E2" s="29"/>
      <c r="F2" s="29"/>
      <c r="G2" s="29"/>
      <c r="H2" s="29"/>
      <c r="I2" s="29"/>
      <c r="J2" s="31"/>
      <c r="K2" s="29"/>
      <c r="L2" s="29"/>
      <c r="M2" s="29"/>
      <c r="N2" s="29"/>
      <c r="O2" s="29"/>
      <c r="P2" s="29"/>
    </row>
    <row r="3" spans="2:18" ht="15.75" thickBot="1" x14ac:dyDescent="0.3">
      <c r="B3" s="32" t="s">
        <v>22</v>
      </c>
      <c r="C3" s="33">
        <f ca="1">TODAY()</f>
        <v>46209</v>
      </c>
      <c r="D3" s="32"/>
      <c r="E3" s="32"/>
      <c r="F3" s="32"/>
      <c r="G3" s="32"/>
      <c r="H3" s="32"/>
      <c r="I3" s="32"/>
      <c r="J3" s="31"/>
      <c r="K3" s="32"/>
      <c r="L3" s="32"/>
      <c r="M3" s="32"/>
      <c r="N3" s="32"/>
      <c r="O3" s="32"/>
      <c r="P3" s="32"/>
    </row>
    <row r="4" spans="2:18" ht="45.75" thickBot="1" x14ac:dyDescent="0.3">
      <c r="B4" s="34" t="s">
        <v>1</v>
      </c>
      <c r="C4" s="35" t="s">
        <v>0</v>
      </c>
      <c r="D4" s="35" t="s">
        <v>8</v>
      </c>
      <c r="E4" s="35" t="s">
        <v>9</v>
      </c>
      <c r="F4" s="35" t="s">
        <v>10</v>
      </c>
      <c r="G4" s="35" t="s">
        <v>11</v>
      </c>
      <c r="H4" s="35" t="s">
        <v>12</v>
      </c>
      <c r="I4" s="35" t="s">
        <v>13</v>
      </c>
      <c r="J4" s="31"/>
      <c r="K4" s="35" t="s">
        <v>8</v>
      </c>
      <c r="L4" s="35" t="s">
        <v>9</v>
      </c>
      <c r="M4" s="35" t="s">
        <v>10</v>
      </c>
      <c r="N4" s="35" t="s">
        <v>11</v>
      </c>
      <c r="O4" s="35" t="s">
        <v>12</v>
      </c>
      <c r="P4" s="35" t="s">
        <v>13</v>
      </c>
    </row>
    <row r="5" spans="2:18" x14ac:dyDescent="0.25">
      <c r="J5" s="31"/>
    </row>
    <row r="6" spans="2:18" ht="15.75" thickBot="1" x14ac:dyDescent="0.3">
      <c r="B6" s="36" t="s">
        <v>2</v>
      </c>
      <c r="C6" s="37" t="s">
        <v>26</v>
      </c>
      <c r="D6" s="38"/>
      <c r="E6" s="38"/>
      <c r="F6" s="38"/>
      <c r="G6" s="38"/>
      <c r="H6" s="39"/>
      <c r="I6" s="39"/>
      <c r="J6" s="31"/>
      <c r="K6" s="38"/>
      <c r="L6" s="38"/>
      <c r="M6" s="38"/>
      <c r="N6" s="38"/>
      <c r="O6" s="39"/>
      <c r="P6" s="39"/>
    </row>
    <row r="7" spans="2:18" ht="30" x14ac:dyDescent="0.25">
      <c r="B7" s="40" t="s">
        <v>3</v>
      </c>
      <c r="C7" s="41" t="s">
        <v>33</v>
      </c>
      <c r="D7" s="42">
        <v>25.35</v>
      </c>
      <c r="E7" t="s">
        <v>29</v>
      </c>
      <c r="F7" s="43">
        <v>2949</v>
      </c>
      <c r="G7" s="43">
        <v>15000</v>
      </c>
      <c r="H7" s="44">
        <f t="shared" ref="H7:H8" si="0">D7*F7</f>
        <v>74757.150000000009</v>
      </c>
      <c r="I7" s="44">
        <f t="shared" ref="I7:I8" si="1">D7*G7</f>
        <v>380250</v>
      </c>
      <c r="J7" s="31"/>
      <c r="K7" s="45">
        <f>0.35*1.1*R8</f>
        <v>8.8550000000000004</v>
      </c>
      <c r="L7" t="s">
        <v>29</v>
      </c>
      <c r="M7" s="44"/>
      <c r="N7" s="2"/>
      <c r="O7" s="44"/>
      <c r="P7" s="46">
        <f>K7*N7</f>
        <v>0</v>
      </c>
      <c r="R7" t="s">
        <v>34</v>
      </c>
    </row>
    <row r="8" spans="2:18" x14ac:dyDescent="0.25">
      <c r="B8" s="40" t="s">
        <v>23</v>
      </c>
      <c r="C8" s="41" t="s">
        <v>79</v>
      </c>
      <c r="D8" s="42">
        <v>192.7</v>
      </c>
      <c r="E8" t="s">
        <v>16</v>
      </c>
      <c r="F8" s="43">
        <v>1628</v>
      </c>
      <c r="G8" s="43">
        <v>4727</v>
      </c>
      <c r="H8" s="44">
        <f t="shared" si="0"/>
        <v>313715.59999999998</v>
      </c>
      <c r="I8" s="44">
        <f t="shared" si="1"/>
        <v>910892.89999999991</v>
      </c>
      <c r="J8" s="31"/>
      <c r="K8" s="47">
        <f>R8</f>
        <v>23</v>
      </c>
      <c r="L8" s="48" t="s">
        <v>31</v>
      </c>
      <c r="M8" s="49"/>
      <c r="N8" s="1"/>
      <c r="O8" s="49"/>
      <c r="P8" s="50">
        <f t="shared" ref="P8" si="2">K8*N8</f>
        <v>0</v>
      </c>
      <c r="R8">
        <v>23</v>
      </c>
    </row>
    <row r="9" spans="2:18" x14ac:dyDescent="0.25">
      <c r="B9" s="51"/>
      <c r="C9" s="52" t="s">
        <v>18</v>
      </c>
      <c r="D9" s="53"/>
      <c r="E9" s="53"/>
      <c r="F9" s="53"/>
      <c r="G9" s="53"/>
      <c r="H9" s="54">
        <f>SUM(H7:H8)</f>
        <v>388472.75</v>
      </c>
      <c r="I9" s="54">
        <f>SUM(I7:I8)</f>
        <v>1291142.8999999999</v>
      </c>
      <c r="J9" s="31"/>
      <c r="K9" s="53"/>
      <c r="L9" s="53"/>
      <c r="M9" s="53"/>
      <c r="N9" s="53"/>
      <c r="O9" s="55">
        <f>SUM(O7:O8)</f>
        <v>0</v>
      </c>
      <c r="P9" s="55">
        <f>SUM(P7:P8)</f>
        <v>0</v>
      </c>
    </row>
    <row r="10" spans="2:18" x14ac:dyDescent="0.25">
      <c r="B10" s="56"/>
      <c r="C10" s="57"/>
      <c r="D10" s="57"/>
      <c r="E10" s="57"/>
      <c r="F10" s="57"/>
      <c r="G10" s="57"/>
      <c r="H10" s="57"/>
      <c r="I10" s="57"/>
      <c r="J10" s="31"/>
      <c r="K10" s="57"/>
      <c r="L10" s="57"/>
      <c r="M10" s="57"/>
      <c r="N10" s="57"/>
      <c r="O10" s="57"/>
      <c r="P10" s="57"/>
    </row>
    <row r="11" spans="2:18" ht="15.75" thickBot="1" x14ac:dyDescent="0.3">
      <c r="B11" s="36" t="s">
        <v>6</v>
      </c>
      <c r="C11" s="37" t="s">
        <v>4</v>
      </c>
      <c r="D11" s="38"/>
      <c r="E11" s="38"/>
      <c r="F11" s="38"/>
      <c r="G11" s="38"/>
      <c r="H11" s="39"/>
      <c r="I11" s="39"/>
      <c r="J11" s="31"/>
      <c r="K11" s="38"/>
      <c r="L11" s="38"/>
      <c r="M11" s="38"/>
      <c r="N11" s="38"/>
      <c r="O11" s="39"/>
      <c r="P11" s="39"/>
      <c r="R11" t="s">
        <v>34</v>
      </c>
    </row>
    <row r="12" spans="2:18" ht="60" x14ac:dyDescent="0.25">
      <c r="B12" s="58" t="s">
        <v>7</v>
      </c>
      <c r="C12" s="59" t="s">
        <v>74</v>
      </c>
      <c r="D12" s="60">
        <v>35.51</v>
      </c>
      <c r="E12" s="60" t="s">
        <v>35</v>
      </c>
      <c r="F12" s="61">
        <v>737</v>
      </c>
      <c r="G12" s="61">
        <v>5324</v>
      </c>
      <c r="H12" s="62">
        <f t="shared" ref="H12" si="3">D12*F12</f>
        <v>26170.87</v>
      </c>
      <c r="I12" s="62">
        <f t="shared" ref="I12" si="4">D12*G12</f>
        <v>189055.24</v>
      </c>
      <c r="J12" s="63"/>
      <c r="K12" s="60">
        <f>0.8*0.5*K8</f>
        <v>9.2000000000000011</v>
      </c>
      <c r="L12" s="60" t="s">
        <v>35</v>
      </c>
      <c r="M12" s="3"/>
      <c r="N12" s="3"/>
      <c r="O12" s="64">
        <f t="shared" ref="O12" si="5">K12*M12</f>
        <v>0</v>
      </c>
      <c r="P12" s="64">
        <f t="shared" ref="P12" si="6">K12*N12</f>
        <v>0</v>
      </c>
      <c r="R12">
        <f>22.93+27.38+10.57</f>
        <v>60.88</v>
      </c>
    </row>
    <row r="13" spans="2:18" ht="35.25" customHeight="1" x14ac:dyDescent="0.25">
      <c r="B13" s="58" t="s">
        <v>24</v>
      </c>
      <c r="C13" s="59" t="s">
        <v>36</v>
      </c>
      <c r="D13" s="60">
        <v>68.709999999999994</v>
      </c>
      <c r="E13" s="60" t="s">
        <v>35</v>
      </c>
      <c r="F13" s="61">
        <v>31294</v>
      </c>
      <c r="G13" s="61">
        <v>11524</v>
      </c>
      <c r="H13" s="62">
        <f>D13*F13</f>
        <v>2150210.7399999998</v>
      </c>
      <c r="I13" s="62">
        <f>D13*G13</f>
        <v>791814.03999999992</v>
      </c>
      <c r="J13" s="63"/>
      <c r="K13" s="45">
        <f>R12/2.5*(0.25*0.25*3.14)*0.8</f>
        <v>3.8232640000000004</v>
      </c>
      <c r="L13" s="60" t="s">
        <v>35</v>
      </c>
      <c r="M13" s="3"/>
      <c r="N13" s="3"/>
      <c r="O13" s="64">
        <f>K13*M13</f>
        <v>0</v>
      </c>
      <c r="P13" s="64">
        <f>K13*N13</f>
        <v>0</v>
      </c>
    </row>
    <row r="14" spans="2:18" ht="30" x14ac:dyDescent="0.25">
      <c r="B14" s="40" t="s">
        <v>25</v>
      </c>
      <c r="C14" s="59" t="s">
        <v>37</v>
      </c>
      <c r="D14" s="60">
        <v>35.51</v>
      </c>
      <c r="E14" s="60" t="s">
        <v>35</v>
      </c>
      <c r="F14" s="61">
        <v>737</v>
      </c>
      <c r="G14" s="61">
        <v>5324</v>
      </c>
      <c r="H14" s="62">
        <f t="shared" ref="H14" si="7">D14*F14</f>
        <v>26170.87</v>
      </c>
      <c r="I14" s="62">
        <f t="shared" ref="I14" si="8">D14*G14</f>
        <v>189055.24</v>
      </c>
      <c r="J14" s="63"/>
      <c r="K14" s="45">
        <f>R12-3</f>
        <v>57.88</v>
      </c>
      <c r="L14" t="s">
        <v>31</v>
      </c>
      <c r="M14" s="3"/>
      <c r="N14" s="3"/>
      <c r="O14" s="64">
        <f t="shared" ref="O14" si="9">K14*M14</f>
        <v>0</v>
      </c>
      <c r="P14" s="64">
        <f t="shared" ref="P14" si="10">K14*N14</f>
        <v>0</v>
      </c>
    </row>
    <row r="15" spans="2:18" x14ac:dyDescent="0.25">
      <c r="B15" s="51"/>
      <c r="C15" s="52" t="s">
        <v>18</v>
      </c>
      <c r="D15" s="53"/>
      <c r="E15" s="53"/>
      <c r="F15" s="53"/>
      <c r="G15" s="53"/>
      <c r="H15" s="54">
        <f>SUM(H12:H12)</f>
        <v>26170.87</v>
      </c>
      <c r="I15" s="54">
        <f>SUM(I12:I12)</f>
        <v>189055.24</v>
      </c>
      <c r="J15" s="31"/>
      <c r="K15" s="53"/>
      <c r="L15" s="53"/>
      <c r="M15" s="53"/>
      <c r="N15" s="53"/>
      <c r="O15" s="55">
        <f>SUM(O12:O14)</f>
        <v>0</v>
      </c>
      <c r="P15" s="55">
        <f>SUM(P12:P14)</f>
        <v>0</v>
      </c>
    </row>
    <row r="16" spans="2:18" x14ac:dyDescent="0.25">
      <c r="J16" s="31"/>
    </row>
    <row r="17" spans="2:18" ht="15.75" thickBot="1" x14ac:dyDescent="0.3">
      <c r="B17" s="36" t="s">
        <v>5</v>
      </c>
      <c r="C17" s="37" t="s">
        <v>27</v>
      </c>
      <c r="D17" s="38"/>
      <c r="E17" s="38"/>
      <c r="F17" s="38"/>
      <c r="G17" s="38"/>
      <c r="H17" s="39"/>
      <c r="I17" s="39"/>
      <c r="J17" s="31"/>
      <c r="K17" s="38"/>
      <c r="L17" s="38"/>
      <c r="M17" s="38"/>
      <c r="N17" s="38"/>
      <c r="O17" s="39"/>
      <c r="P17" s="39"/>
    </row>
    <row r="18" spans="2:18" ht="30" x14ac:dyDescent="0.25">
      <c r="B18" s="58" t="s">
        <v>38</v>
      </c>
      <c r="C18" s="59" t="s">
        <v>69</v>
      </c>
      <c r="D18" s="60">
        <v>35.51</v>
      </c>
      <c r="E18" s="60" t="s">
        <v>35</v>
      </c>
      <c r="F18" s="61">
        <v>737</v>
      </c>
      <c r="G18" s="61">
        <v>5324</v>
      </c>
      <c r="H18" s="62">
        <f t="shared" ref="H18" si="11">D18*F18</f>
        <v>26170.87</v>
      </c>
      <c r="I18" s="62">
        <f t="shared" ref="I18" si="12">D18*G18</f>
        <v>189055.24</v>
      </c>
      <c r="J18" s="63"/>
      <c r="K18" s="45">
        <f>R12</f>
        <v>60.88</v>
      </c>
      <c r="L18" s="60" t="s">
        <v>31</v>
      </c>
      <c r="M18" s="3"/>
      <c r="N18" s="3"/>
      <c r="O18" s="64">
        <f t="shared" ref="O18" si="13">K18*M18</f>
        <v>0</v>
      </c>
      <c r="P18" s="64">
        <f t="shared" ref="P18" si="14">K18*N18</f>
        <v>0</v>
      </c>
    </row>
    <row r="19" spans="2:18" ht="30" x14ac:dyDescent="0.25">
      <c r="B19" s="58" t="s">
        <v>39</v>
      </c>
      <c r="C19" s="59" t="s">
        <v>40</v>
      </c>
      <c r="D19" s="60">
        <v>35.51</v>
      </c>
      <c r="E19" s="60" t="s">
        <v>35</v>
      </c>
      <c r="F19" s="61">
        <v>737</v>
      </c>
      <c r="G19" s="61">
        <v>5324</v>
      </c>
      <c r="H19" s="62">
        <f t="shared" ref="H19:H20" si="15">D19*F19</f>
        <v>26170.87</v>
      </c>
      <c r="I19" s="62">
        <f t="shared" ref="I19" si="16">D19*G19</f>
        <v>189055.24</v>
      </c>
      <c r="J19" s="63"/>
      <c r="K19" s="45">
        <f>R19</f>
        <v>45.84</v>
      </c>
      <c r="L19" s="60" t="s">
        <v>31</v>
      </c>
      <c r="M19" s="3"/>
      <c r="N19" s="3"/>
      <c r="O19" s="64">
        <f t="shared" ref="O19" si="17">K19*M19</f>
        <v>0</v>
      </c>
      <c r="P19" s="64">
        <f t="shared" ref="P19" si="18">K19*N19</f>
        <v>0</v>
      </c>
      <c r="R19">
        <f>4.55+36.88+4.41</f>
        <v>45.84</v>
      </c>
    </row>
    <row r="20" spans="2:18" ht="45" x14ac:dyDescent="0.25">
      <c r="B20" s="40" t="s">
        <v>70</v>
      </c>
      <c r="C20" s="41" t="s">
        <v>77</v>
      </c>
      <c r="D20">
        <v>2</v>
      </c>
      <c r="E20" t="s">
        <v>15</v>
      </c>
      <c r="F20" s="43">
        <v>315250</v>
      </c>
      <c r="G20" s="43">
        <v>282444</v>
      </c>
      <c r="H20" s="44">
        <f t="shared" si="15"/>
        <v>630500</v>
      </c>
      <c r="I20" s="44">
        <f>D20*G20</f>
        <v>564888</v>
      </c>
      <c r="J20" s="31"/>
      <c r="K20">
        <v>1</v>
      </c>
      <c r="L20" t="s">
        <v>15</v>
      </c>
      <c r="M20" s="3"/>
      <c r="N20" s="3"/>
      <c r="O20" s="64">
        <f>K20*M20</f>
        <v>0</v>
      </c>
      <c r="P20" s="64">
        <f>K20*N20</f>
        <v>0</v>
      </c>
    </row>
    <row r="21" spans="2:18" ht="45" x14ac:dyDescent="0.25">
      <c r="B21" s="40" t="s">
        <v>71</v>
      </c>
      <c r="C21" s="41" t="s">
        <v>78</v>
      </c>
      <c r="D21">
        <v>2</v>
      </c>
      <c r="E21" t="s">
        <v>15</v>
      </c>
      <c r="F21" s="43">
        <v>315250</v>
      </c>
      <c r="G21" s="43">
        <v>282444</v>
      </c>
      <c r="H21" s="44">
        <f t="shared" ref="H21" si="19">D21*F21</f>
        <v>630500</v>
      </c>
      <c r="I21" s="44">
        <f>D21*G21</f>
        <v>564888</v>
      </c>
      <c r="J21" s="31"/>
      <c r="K21">
        <v>3</v>
      </c>
      <c r="L21" t="s">
        <v>15</v>
      </c>
      <c r="M21" s="3"/>
      <c r="N21" s="3"/>
      <c r="O21" s="64">
        <f>K21*M21</f>
        <v>0</v>
      </c>
      <c r="P21" s="64">
        <f>K21*N21</f>
        <v>0</v>
      </c>
    </row>
    <row r="22" spans="2:18" x14ac:dyDescent="0.25">
      <c r="B22" s="51"/>
      <c r="C22" s="52" t="s">
        <v>18</v>
      </c>
      <c r="D22" s="53"/>
      <c r="E22" s="53"/>
      <c r="F22" s="53"/>
      <c r="G22" s="53"/>
      <c r="H22" s="54">
        <f>SUM(H14:H21)</f>
        <v>1365683.48</v>
      </c>
      <c r="I22" s="54">
        <f>SUM(I14:I21)</f>
        <v>1885996.96</v>
      </c>
      <c r="J22" s="31"/>
      <c r="K22" s="53"/>
      <c r="L22" s="53"/>
      <c r="M22" s="53"/>
      <c r="N22" s="53"/>
      <c r="O22" s="55">
        <f>SUM(O18:O21)</f>
        <v>0</v>
      </c>
      <c r="P22" s="55">
        <f>SUM(P18:Q21)</f>
        <v>0</v>
      </c>
    </row>
    <row r="23" spans="2:18" x14ac:dyDescent="0.25">
      <c r="J23" s="31"/>
    </row>
    <row r="24" spans="2:18" ht="15.75" thickBot="1" x14ac:dyDescent="0.3">
      <c r="B24" s="36" t="s">
        <v>14</v>
      </c>
      <c r="C24" s="37" t="s">
        <v>28</v>
      </c>
      <c r="D24" s="38"/>
      <c r="E24" s="38"/>
      <c r="F24" s="38"/>
      <c r="G24" s="38"/>
      <c r="H24" s="39"/>
      <c r="I24" s="39"/>
      <c r="J24" s="31"/>
      <c r="K24" s="38"/>
      <c r="L24" s="38"/>
      <c r="M24" s="38"/>
      <c r="N24" s="38"/>
      <c r="O24" s="39"/>
      <c r="P24" s="39"/>
    </row>
    <row r="25" spans="2:18" ht="45" x14ac:dyDescent="0.25">
      <c r="B25" s="40" t="s">
        <v>41</v>
      </c>
      <c r="C25" s="41" t="s">
        <v>42</v>
      </c>
      <c r="D25" s="65">
        <v>23.74</v>
      </c>
      <c r="E25" t="s">
        <v>29</v>
      </c>
      <c r="F25" s="44">
        <v>866</v>
      </c>
      <c r="G25" s="44">
        <v>4914</v>
      </c>
      <c r="H25" s="44">
        <f>D25*F25</f>
        <v>20558.84</v>
      </c>
      <c r="I25" s="44">
        <f>D25*G25</f>
        <v>116658.35999999999</v>
      </c>
      <c r="J25" s="31"/>
      <c r="K25" s="60">
        <f>500*0.2</f>
        <v>100</v>
      </c>
      <c r="L25" t="s">
        <v>29</v>
      </c>
      <c r="M25" s="3"/>
      <c r="N25" s="3"/>
      <c r="O25" s="64">
        <f t="shared" ref="O25" si="20">K25*M25</f>
        <v>0</v>
      </c>
      <c r="P25" s="64">
        <f t="shared" ref="P25" si="21">K25*N25</f>
        <v>0</v>
      </c>
    </row>
    <row r="26" spans="2:18" x14ac:dyDescent="0.25">
      <c r="B26" s="51"/>
      <c r="C26" s="52" t="s">
        <v>18</v>
      </c>
      <c r="D26" s="53"/>
      <c r="E26" s="53"/>
      <c r="F26" s="53"/>
      <c r="G26" s="53"/>
      <c r="H26" s="54">
        <f>SUM(H25:H25)</f>
        <v>20558.84</v>
      </c>
      <c r="I26" s="54">
        <f>SUM(I25:I25)</f>
        <v>116658.35999999999</v>
      </c>
      <c r="J26" s="31"/>
      <c r="K26" s="53"/>
      <c r="L26" s="53"/>
      <c r="M26" s="53"/>
      <c r="N26" s="53"/>
      <c r="O26" s="55">
        <f>SUM(O25:O25)</f>
        <v>0</v>
      </c>
      <c r="P26" s="55">
        <f>SUM(P25:P25)</f>
        <v>0</v>
      </c>
    </row>
    <row r="27" spans="2:18" ht="15.75" thickBot="1" x14ac:dyDescent="0.3">
      <c r="J27" s="31"/>
    </row>
    <row r="28" spans="2:18" ht="15.75" thickBot="1" x14ac:dyDescent="0.3">
      <c r="B28" s="66"/>
      <c r="C28" s="67" t="s">
        <v>72</v>
      </c>
      <c r="D28" s="68"/>
      <c r="E28" s="68"/>
      <c r="F28" s="68"/>
      <c r="G28" s="68"/>
      <c r="H28" s="69" t="e">
        <f>#REF!+H15+#REF!+H22+H9+H26</f>
        <v>#REF!</v>
      </c>
      <c r="I28" s="69" t="e">
        <f>#REF!+I15+#REF!+I22+I9+I26</f>
        <v>#REF!</v>
      </c>
      <c r="J28" s="31"/>
      <c r="K28" s="68"/>
      <c r="L28" s="68"/>
      <c r="M28" s="68"/>
      <c r="N28" s="68"/>
      <c r="O28" s="70">
        <f>O9+O15+O22+O26</f>
        <v>0</v>
      </c>
      <c r="P28" s="70">
        <f>P9+P15+P22+P26</f>
        <v>0</v>
      </c>
    </row>
    <row r="29" spans="2:18" ht="15.75" thickBot="1" x14ac:dyDescent="0.3">
      <c r="F29" s="44"/>
      <c r="G29" s="44"/>
      <c r="J29" s="31"/>
      <c r="M29" s="44"/>
      <c r="N29" s="44"/>
    </row>
    <row r="30" spans="2:18" ht="15.75" x14ac:dyDescent="0.25">
      <c r="D30" s="71" t="s">
        <v>19</v>
      </c>
      <c r="E30" s="72"/>
      <c r="F30" s="73"/>
      <c r="G30" s="111" t="e">
        <f>ROUND(H28+I28,0)</f>
        <v>#REF!</v>
      </c>
      <c r="H30" s="111"/>
      <c r="I30" s="74" t="s">
        <v>21</v>
      </c>
      <c r="J30" s="31"/>
      <c r="K30" s="71" t="s">
        <v>73</v>
      </c>
      <c r="L30" s="72"/>
      <c r="M30" s="73"/>
      <c r="N30" s="111">
        <f>ROUND(O28+P28,0)</f>
        <v>0</v>
      </c>
      <c r="O30" s="111"/>
      <c r="P30" s="74" t="s">
        <v>21</v>
      </c>
    </row>
    <row r="31" spans="2:18" ht="15.75" x14ac:dyDescent="0.25">
      <c r="D31" s="75" t="s">
        <v>30</v>
      </c>
      <c r="E31" s="76">
        <v>0.27</v>
      </c>
      <c r="F31" s="77"/>
      <c r="G31" s="112" t="e">
        <f>ROUND(G30*E31,0)</f>
        <v>#REF!</v>
      </c>
      <c r="H31" s="112"/>
      <c r="I31" s="78" t="s">
        <v>21</v>
      </c>
      <c r="J31" s="31"/>
      <c r="K31" s="75" t="s">
        <v>30</v>
      </c>
      <c r="L31" s="76">
        <v>0.27</v>
      </c>
      <c r="M31" s="77"/>
      <c r="N31" s="112">
        <f>ROUND(N30*L31,0)</f>
        <v>0</v>
      </c>
      <c r="O31" s="112"/>
      <c r="P31" s="78" t="s">
        <v>21</v>
      </c>
    </row>
    <row r="32" spans="2:18" ht="16.5" thickBot="1" x14ac:dyDescent="0.3">
      <c r="D32" s="79" t="s">
        <v>20</v>
      </c>
      <c r="E32" s="80"/>
      <c r="F32" s="81"/>
      <c r="G32" s="113" t="e">
        <f>SUM(G30:I31)</f>
        <v>#REF!</v>
      </c>
      <c r="H32" s="113"/>
      <c r="I32" s="82" t="s">
        <v>21</v>
      </c>
      <c r="J32" s="31"/>
      <c r="K32" s="79" t="s">
        <v>20</v>
      </c>
      <c r="L32" s="80"/>
      <c r="M32" s="81"/>
      <c r="N32" s="113">
        <f>SUM(N30:P31)</f>
        <v>0</v>
      </c>
      <c r="O32" s="113"/>
      <c r="P32" s="82" t="s">
        <v>21</v>
      </c>
    </row>
    <row r="33" spans="6:14" ht="3" customHeight="1" x14ac:dyDescent="0.25"/>
    <row r="34" spans="6:14" x14ac:dyDescent="0.25">
      <c r="F34" s="44"/>
      <c r="G34" s="44"/>
      <c r="M34" s="44"/>
      <c r="N34" s="44"/>
    </row>
    <row r="35" spans="6:14" x14ac:dyDescent="0.25">
      <c r="F35" s="44"/>
      <c r="G35" s="44"/>
      <c r="M35" s="44"/>
      <c r="N35" s="44"/>
    </row>
    <row r="36" spans="6:14" x14ac:dyDescent="0.25">
      <c r="F36" s="44"/>
      <c r="G36" s="44"/>
      <c r="M36" s="44"/>
      <c r="N36" s="44"/>
    </row>
    <row r="37" spans="6:14" x14ac:dyDescent="0.25">
      <c r="F37" s="44"/>
      <c r="G37" s="44"/>
      <c r="M37" s="44"/>
      <c r="N37" s="44"/>
    </row>
    <row r="41" spans="6:14" x14ac:dyDescent="0.25">
      <c r="F41" s="44"/>
      <c r="G41" s="44"/>
      <c r="M41" s="44"/>
      <c r="N41" s="44"/>
    </row>
    <row r="42" spans="6:14" x14ac:dyDescent="0.25">
      <c r="F42" s="44"/>
      <c r="G42" s="44"/>
      <c r="M42" s="44"/>
      <c r="N42" s="44"/>
    </row>
    <row r="43" spans="6:14" x14ac:dyDescent="0.25">
      <c r="F43" s="44"/>
      <c r="G43" s="44"/>
      <c r="M43" s="44"/>
      <c r="N43" s="44"/>
    </row>
    <row r="44" spans="6:14" x14ac:dyDescent="0.25">
      <c r="F44" s="44"/>
      <c r="G44" s="44"/>
      <c r="M44" s="44"/>
      <c r="N44" s="44"/>
    </row>
    <row r="45" spans="6:14" x14ac:dyDescent="0.25">
      <c r="F45" s="44"/>
      <c r="G45" s="44"/>
      <c r="M45" s="44"/>
      <c r="N45" s="44"/>
    </row>
    <row r="46" spans="6:14" x14ac:dyDescent="0.25">
      <c r="F46" s="44"/>
      <c r="G46" s="44"/>
      <c r="M46" s="44"/>
      <c r="N46" s="44"/>
    </row>
    <row r="47" spans="6:14" x14ac:dyDescent="0.25">
      <c r="F47" s="44"/>
      <c r="G47" s="44"/>
      <c r="M47" s="44"/>
      <c r="N47" s="44"/>
    </row>
    <row r="48" spans="6:14" x14ac:dyDescent="0.25">
      <c r="F48" s="44"/>
      <c r="G48" s="44"/>
      <c r="M48" s="44"/>
      <c r="N48" s="44"/>
    </row>
    <row r="49" spans="6:14" x14ac:dyDescent="0.25">
      <c r="F49" s="44"/>
      <c r="G49" s="44"/>
      <c r="M49" s="44"/>
      <c r="N49" s="44"/>
    </row>
    <row r="50" spans="6:14" x14ac:dyDescent="0.25">
      <c r="F50" s="44"/>
      <c r="G50" s="44"/>
      <c r="M50" s="44"/>
      <c r="N50" s="44"/>
    </row>
    <row r="51" spans="6:14" x14ac:dyDescent="0.25">
      <c r="F51" s="44"/>
      <c r="G51" s="44"/>
      <c r="M51" s="44"/>
      <c r="N51" s="44"/>
    </row>
    <row r="52" spans="6:14" x14ac:dyDescent="0.25">
      <c r="F52" s="44"/>
      <c r="G52" s="44"/>
      <c r="M52" s="44"/>
      <c r="N52" s="44"/>
    </row>
    <row r="62" spans="6:14" x14ac:dyDescent="0.25">
      <c r="F62" s="44"/>
      <c r="G62" s="44"/>
      <c r="M62" s="44"/>
      <c r="N62" s="44"/>
    </row>
    <row r="63" spans="6:14" x14ac:dyDescent="0.25">
      <c r="F63" s="44"/>
      <c r="G63" s="44"/>
      <c r="M63" s="44"/>
      <c r="N63" s="44"/>
    </row>
    <row r="64" spans="6:14" x14ac:dyDescent="0.25">
      <c r="F64" s="44"/>
      <c r="G64" s="44"/>
      <c r="M64" s="44"/>
      <c r="N64" s="44"/>
    </row>
    <row r="65" spans="6:14" x14ac:dyDescent="0.25">
      <c r="F65" s="44"/>
      <c r="G65" s="44"/>
      <c r="M65" s="44"/>
      <c r="N65" s="44"/>
    </row>
    <row r="66" spans="6:14" x14ac:dyDescent="0.25">
      <c r="F66" s="44"/>
      <c r="G66" s="44"/>
      <c r="M66" s="44"/>
      <c r="N66" s="44"/>
    </row>
    <row r="67" spans="6:14" x14ac:dyDescent="0.25">
      <c r="F67" s="44"/>
      <c r="G67" s="44"/>
      <c r="M67" s="44"/>
      <c r="N67" s="44"/>
    </row>
    <row r="68" spans="6:14" x14ac:dyDescent="0.25">
      <c r="F68" s="44"/>
      <c r="G68" s="44"/>
      <c r="M68" s="44"/>
      <c r="N68" s="44"/>
    </row>
    <row r="69" spans="6:14" x14ac:dyDescent="0.25">
      <c r="F69" s="44"/>
      <c r="G69" s="44"/>
      <c r="M69" s="44"/>
      <c r="N69" s="44"/>
    </row>
    <row r="70" spans="6:14" x14ac:dyDescent="0.25">
      <c r="F70" s="44"/>
      <c r="G70" s="44"/>
      <c r="M70" s="44"/>
      <c r="N70" s="44"/>
    </row>
    <row r="74" spans="6:14" x14ac:dyDescent="0.25">
      <c r="F74" s="44"/>
      <c r="G74" s="44"/>
      <c r="M74" s="44"/>
      <c r="N74" s="44"/>
    </row>
    <row r="75" spans="6:14" x14ac:dyDescent="0.25">
      <c r="F75" s="44"/>
      <c r="G75" s="44"/>
      <c r="M75" s="44"/>
      <c r="N75" s="44"/>
    </row>
    <row r="76" spans="6:14" x14ac:dyDescent="0.25">
      <c r="F76" s="44"/>
      <c r="G76" s="44"/>
      <c r="M76" s="44"/>
      <c r="N76" s="44"/>
    </row>
    <row r="77" spans="6:14" x14ac:dyDescent="0.25">
      <c r="F77" s="44"/>
      <c r="G77" s="44"/>
      <c r="M77" s="44"/>
      <c r="N77" s="44"/>
    </row>
    <row r="78" spans="6:14" x14ac:dyDescent="0.25">
      <c r="F78" s="44"/>
      <c r="G78" s="44"/>
      <c r="M78" s="44"/>
      <c r="N78" s="44"/>
    </row>
    <row r="79" spans="6:14" x14ac:dyDescent="0.25">
      <c r="F79" s="44"/>
      <c r="G79" s="44"/>
      <c r="M79" s="44"/>
      <c r="N79" s="44"/>
    </row>
    <row r="80" spans="6:14" x14ac:dyDescent="0.25">
      <c r="F80" s="44"/>
      <c r="G80" s="44"/>
      <c r="M80" s="44"/>
      <c r="N80" s="44"/>
    </row>
    <row r="81" spans="6:14" x14ac:dyDescent="0.25">
      <c r="F81" s="44"/>
      <c r="G81" s="44"/>
      <c r="M81" s="44"/>
      <c r="N81" s="44"/>
    </row>
    <row r="82" spans="6:14" x14ac:dyDescent="0.25">
      <c r="F82" s="44"/>
      <c r="G82" s="44"/>
      <c r="M82" s="44"/>
      <c r="N82" s="44"/>
    </row>
    <row r="83" spans="6:14" x14ac:dyDescent="0.25">
      <c r="F83" s="44"/>
      <c r="G83" s="44"/>
      <c r="M83" s="44"/>
      <c r="N83" s="44"/>
    </row>
    <row r="84" spans="6:14" x14ac:dyDescent="0.25">
      <c r="F84" s="44"/>
      <c r="G84" s="44"/>
      <c r="M84" s="44"/>
      <c r="N84" s="44"/>
    </row>
    <row r="89" spans="6:14" x14ac:dyDescent="0.25">
      <c r="F89" s="44"/>
      <c r="G89" s="44"/>
      <c r="M89" s="44"/>
      <c r="N89" s="44"/>
    </row>
    <row r="90" spans="6:14" x14ac:dyDescent="0.25">
      <c r="F90" s="44"/>
      <c r="G90" s="44"/>
      <c r="M90" s="44"/>
      <c r="N90" s="44"/>
    </row>
    <row r="91" spans="6:14" x14ac:dyDescent="0.25">
      <c r="F91" s="44"/>
      <c r="G91" s="44"/>
      <c r="M91" s="44"/>
      <c r="N91" s="44"/>
    </row>
    <row r="92" spans="6:14" x14ac:dyDescent="0.25">
      <c r="F92" s="44"/>
      <c r="G92" s="44"/>
      <c r="M92" s="44"/>
      <c r="N92" s="44"/>
    </row>
    <row r="93" spans="6:14" x14ac:dyDescent="0.25">
      <c r="F93" s="44"/>
      <c r="G93" s="44"/>
      <c r="M93" s="44"/>
      <c r="N93" s="44"/>
    </row>
    <row r="94" spans="6:14" x14ac:dyDescent="0.25">
      <c r="F94" s="44"/>
      <c r="G94" s="44"/>
      <c r="M94" s="44"/>
      <c r="N94" s="44"/>
    </row>
    <row r="95" spans="6:14" x14ac:dyDescent="0.25">
      <c r="F95" s="44"/>
      <c r="G95" s="44"/>
      <c r="M95" s="44"/>
      <c r="N95" s="44"/>
    </row>
    <row r="96" spans="6:14" x14ac:dyDescent="0.25">
      <c r="F96" s="44"/>
      <c r="G96" s="44"/>
      <c r="M96" s="44"/>
      <c r="N96" s="44"/>
    </row>
    <row r="97" spans="6:14" x14ac:dyDescent="0.25">
      <c r="F97" s="44"/>
      <c r="G97" s="44"/>
      <c r="M97" s="44"/>
      <c r="N97" s="44"/>
    </row>
    <row r="98" spans="6:14" x14ac:dyDescent="0.25">
      <c r="F98" s="44"/>
      <c r="G98" s="44"/>
      <c r="M98" s="44"/>
      <c r="N98" s="44"/>
    </row>
    <row r="99" spans="6:14" x14ac:dyDescent="0.25">
      <c r="F99" s="44"/>
      <c r="G99" s="44"/>
      <c r="M99" s="44"/>
      <c r="N99" s="44"/>
    </row>
    <row r="103" spans="6:14" x14ac:dyDescent="0.25">
      <c r="F103" s="44"/>
      <c r="G103" s="44"/>
      <c r="M103" s="44"/>
      <c r="N103" s="44"/>
    </row>
    <row r="104" spans="6:14" x14ac:dyDescent="0.25">
      <c r="F104" s="44"/>
      <c r="G104" s="44"/>
      <c r="M104" s="44"/>
      <c r="N104" s="44"/>
    </row>
    <row r="105" spans="6:14" x14ac:dyDescent="0.25">
      <c r="F105" s="44"/>
      <c r="G105" s="44"/>
      <c r="M105" s="44"/>
      <c r="N105" s="44"/>
    </row>
    <row r="106" spans="6:14" x14ac:dyDescent="0.25">
      <c r="F106" s="44"/>
      <c r="G106" s="44"/>
      <c r="M106" s="44"/>
      <c r="N106" s="44"/>
    </row>
    <row r="110" spans="6:14" x14ac:dyDescent="0.25">
      <c r="F110" s="44"/>
      <c r="G110" s="44"/>
      <c r="M110" s="44"/>
      <c r="N110" s="44"/>
    </row>
    <row r="111" spans="6:14" x14ac:dyDescent="0.25">
      <c r="F111" s="44"/>
      <c r="G111" s="44"/>
      <c r="M111" s="44"/>
      <c r="N111" s="44"/>
    </row>
    <row r="112" spans="6:14" x14ac:dyDescent="0.25">
      <c r="F112" s="44"/>
      <c r="G112" s="44"/>
      <c r="M112" s="44"/>
      <c r="N112" s="44"/>
    </row>
    <row r="113" spans="6:14" x14ac:dyDescent="0.25">
      <c r="F113" s="44"/>
      <c r="G113" s="44"/>
      <c r="M113" s="44"/>
      <c r="N113" s="44"/>
    </row>
    <row r="114" spans="6:14" x14ac:dyDescent="0.25">
      <c r="F114" s="44"/>
      <c r="G114" s="44"/>
      <c r="M114" s="44"/>
      <c r="N114" s="44"/>
    </row>
    <row r="115" spans="6:14" x14ac:dyDescent="0.25">
      <c r="F115" s="44"/>
      <c r="G115" s="44"/>
      <c r="M115" s="44"/>
      <c r="N115" s="44"/>
    </row>
    <row r="116" spans="6:14" x14ac:dyDescent="0.25">
      <c r="F116" s="44"/>
      <c r="G116" s="44"/>
      <c r="M116" s="44"/>
      <c r="N116" s="44"/>
    </row>
    <row r="117" spans="6:14" x14ac:dyDescent="0.25">
      <c r="F117" s="44"/>
      <c r="G117" s="44"/>
      <c r="M117" s="44"/>
      <c r="N117" s="44"/>
    </row>
    <row r="118" spans="6:14" x14ac:dyDescent="0.25">
      <c r="F118" s="44"/>
      <c r="G118" s="44"/>
      <c r="M118" s="44"/>
      <c r="N118" s="44"/>
    </row>
    <row r="119" spans="6:14" x14ac:dyDescent="0.25">
      <c r="F119" s="44"/>
      <c r="G119" s="44"/>
      <c r="M119" s="44"/>
      <c r="N119" s="44"/>
    </row>
    <row r="120" spans="6:14" x14ac:dyDescent="0.25">
      <c r="F120" s="44"/>
      <c r="G120" s="44"/>
      <c r="M120" s="44"/>
      <c r="N120" s="44"/>
    </row>
    <row r="121" spans="6:14" x14ac:dyDescent="0.25">
      <c r="F121" s="44"/>
      <c r="G121" s="44"/>
      <c r="M121" s="44"/>
      <c r="N121" s="44"/>
    </row>
    <row r="122" spans="6:14" x14ac:dyDescent="0.25">
      <c r="F122" s="44"/>
      <c r="G122" s="44"/>
      <c r="M122" s="44"/>
      <c r="N122" s="44"/>
    </row>
    <row r="123" spans="6:14" x14ac:dyDescent="0.25">
      <c r="F123" s="44"/>
      <c r="G123" s="44"/>
      <c r="M123" s="44"/>
      <c r="N123" s="44"/>
    </row>
    <row r="124" spans="6:14" x14ac:dyDescent="0.25">
      <c r="F124" s="44"/>
      <c r="G124" s="44"/>
      <c r="M124" s="44"/>
      <c r="N124" s="44"/>
    </row>
    <row r="125" spans="6:14" x14ac:dyDescent="0.25">
      <c r="F125" s="44"/>
      <c r="G125" s="44"/>
      <c r="M125" s="44"/>
      <c r="N125" s="44"/>
    </row>
    <row r="126" spans="6:14" x14ac:dyDescent="0.25">
      <c r="F126" s="44"/>
      <c r="G126" s="44"/>
      <c r="M126" s="44"/>
      <c r="N126" s="44"/>
    </row>
  </sheetData>
  <sheetProtection algorithmName="SHA-512" hashValue="tEbLI+wNyxeWsYyPSZljMKVXx1JfR+ySFhXJH09CRU5eM8edxsVjkSu4xJlUfMZWaxhvOjBQQzIMHtETtYiI3g==" saltValue="N6ZsfJ176UxM/fLHTbnQsg==" spinCount="100000" sheet="1" selectLockedCells="1"/>
  <mergeCells count="7">
    <mergeCell ref="B1:P1"/>
    <mergeCell ref="N30:O30"/>
    <mergeCell ref="N31:O31"/>
    <mergeCell ref="N32:O32"/>
    <mergeCell ref="G30:H30"/>
    <mergeCell ref="G31:H31"/>
    <mergeCell ref="G32:H32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71" fitToHeight="0" orientation="portrait" r:id="rId1"/>
  <ignoredErrors>
    <ignoredError sqref="B6:B14 B17:B19 B24:B25 B20:B21" numberStoredAsText="1"/>
    <ignoredError sqref="N30:O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Ajánlati lap</vt:lpstr>
      <vt:lpstr>MsÓ kerítések</vt:lpstr>
      <vt:lpstr>'Ajánlati lap'!Nyomtatási_terület</vt:lpstr>
      <vt:lpstr>'MsÓ kerítések'!Nyomtatási_terület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Notweak2013</dc:creator>
  <cp:lastModifiedBy>Bartalus László</cp:lastModifiedBy>
  <cp:lastPrinted>2026-06-11T08:49:17Z</cp:lastPrinted>
  <dcterms:created xsi:type="dcterms:W3CDTF">2015-12-09T15:34:00Z</dcterms:created>
  <dcterms:modified xsi:type="dcterms:W3CDTF">2026-07-06T13:13:54Z</dcterms:modified>
</cp:coreProperties>
</file>